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EA" lockStructure="1"/>
  <bookViews>
    <workbookView xWindow="240" yWindow="330" windowWidth="22035" windowHeight="8775"/>
  </bookViews>
  <sheets>
    <sheet name="Lønberegninger" sheetId="1" r:id="rId1"/>
    <sheet name="Forklaring til lønberegning" sheetId="2" r:id="rId2"/>
    <sheet name="Datagrundlag" sheetId="3" state="hidden" r:id="rId3"/>
  </sheets>
  <definedNames>
    <definedName name="_xlnm.Print_Area" localSheetId="0">Lønberegninger!$A$2:$AA$151</definedName>
  </definedNames>
  <calcPr calcId="145621"/>
</workbook>
</file>

<file path=xl/calcChain.xml><?xml version="1.0" encoding="utf-8"?>
<calcChain xmlns="http://schemas.openxmlformats.org/spreadsheetml/2006/main">
  <c r="Y7" i="1" l="1"/>
  <c r="Y11" i="1"/>
  <c r="AA16" i="1"/>
  <c r="AA20" i="1"/>
  <c r="Z21" i="1"/>
  <c r="T141" i="1" l="1"/>
  <c r="T142" i="1"/>
  <c r="T143" i="1"/>
  <c r="T144" i="1"/>
  <c r="T145" i="1"/>
  <c r="AA145" i="1" s="1"/>
  <c r="T146" i="1"/>
  <c r="AA146" i="1" s="1"/>
  <c r="T147" i="1"/>
  <c r="T148" i="1"/>
  <c r="AA148" i="1" s="1"/>
  <c r="S141" i="1"/>
  <c r="S142" i="1"/>
  <c r="Z142" i="1" s="1"/>
  <c r="S143" i="1"/>
  <c r="S144" i="1"/>
  <c r="Z144" i="1" s="1"/>
  <c r="S145" i="1"/>
  <c r="S146" i="1"/>
  <c r="Z146" i="1" s="1"/>
  <c r="S147" i="1"/>
  <c r="S148" i="1"/>
  <c r="Z148" i="1" s="1"/>
  <c r="R141" i="1"/>
  <c r="R142" i="1"/>
  <c r="R143" i="1"/>
  <c r="R144" i="1"/>
  <c r="R145" i="1"/>
  <c r="R146" i="1"/>
  <c r="R147" i="1"/>
  <c r="R148" i="1"/>
  <c r="T133" i="1"/>
  <c r="T134" i="1"/>
  <c r="AA134" i="1" s="1"/>
  <c r="T135" i="1"/>
  <c r="T136" i="1"/>
  <c r="AA136" i="1" s="1"/>
  <c r="T137" i="1"/>
  <c r="T138" i="1"/>
  <c r="AA138" i="1" s="1"/>
  <c r="S132" i="1"/>
  <c r="S133" i="1"/>
  <c r="S134" i="1"/>
  <c r="Z134" i="1" s="1"/>
  <c r="S135" i="1"/>
  <c r="Z135" i="1" s="1"/>
  <c r="S136" i="1"/>
  <c r="S137" i="1"/>
  <c r="S138" i="1"/>
  <c r="Z138" i="1" s="1"/>
  <c r="T140" i="1"/>
  <c r="AA140" i="1" s="1"/>
  <c r="S140" i="1"/>
  <c r="Z140" i="1" s="1"/>
  <c r="R140" i="1"/>
  <c r="Y140" i="1" s="1"/>
  <c r="T132" i="1"/>
  <c r="S131" i="1"/>
  <c r="R132" i="1"/>
  <c r="R133" i="1"/>
  <c r="R134" i="1"/>
  <c r="R135" i="1"/>
  <c r="R136" i="1"/>
  <c r="R137" i="1"/>
  <c r="R138" i="1"/>
  <c r="R131" i="1"/>
  <c r="Y131" i="1" s="1"/>
  <c r="Y148" i="1"/>
  <c r="Z147" i="1"/>
  <c r="AA147" i="1"/>
  <c r="Y147" i="1"/>
  <c r="Y146" i="1"/>
  <c r="Z145" i="1"/>
  <c r="Y145" i="1"/>
  <c r="AA144" i="1"/>
  <c r="Y144" i="1"/>
  <c r="Z143" i="1"/>
  <c r="AA143" i="1"/>
  <c r="Y143" i="1"/>
  <c r="AA142" i="1"/>
  <c r="Y142" i="1"/>
  <c r="Z141" i="1"/>
  <c r="AA141" i="1"/>
  <c r="Y141" i="1"/>
  <c r="Y138" i="1"/>
  <c r="Z137" i="1"/>
  <c r="AA137" i="1"/>
  <c r="Y137" i="1"/>
  <c r="Z136" i="1"/>
  <c r="Y136" i="1"/>
  <c r="AA135" i="1"/>
  <c r="Y135" i="1"/>
  <c r="Y134" i="1"/>
  <c r="Z133" i="1"/>
  <c r="AA133" i="1"/>
  <c r="Y133" i="1"/>
  <c r="Z132" i="1"/>
  <c r="AA132" i="1"/>
  <c r="Y132" i="1"/>
  <c r="Z131" i="1"/>
  <c r="T116" i="1"/>
  <c r="T117" i="1"/>
  <c r="T118" i="1"/>
  <c r="T119" i="1"/>
  <c r="AA119" i="1" s="1"/>
  <c r="T120" i="1"/>
  <c r="AA120" i="1" s="1"/>
  <c r="T121" i="1"/>
  <c r="T122" i="1"/>
  <c r="T123" i="1"/>
  <c r="AA123" i="1" s="1"/>
  <c r="S116" i="1"/>
  <c r="S117" i="1"/>
  <c r="Z117" i="1" s="1"/>
  <c r="S118" i="1"/>
  <c r="S119" i="1"/>
  <c r="S120" i="1"/>
  <c r="S121" i="1"/>
  <c r="S122" i="1"/>
  <c r="S123" i="1"/>
  <c r="R116" i="1"/>
  <c r="Y116" i="1" s="1"/>
  <c r="R117" i="1"/>
  <c r="Y117" i="1" s="1"/>
  <c r="R118" i="1"/>
  <c r="R119" i="1"/>
  <c r="Y119" i="1" s="1"/>
  <c r="R120" i="1"/>
  <c r="R121" i="1"/>
  <c r="Y121" i="1" s="1"/>
  <c r="R122" i="1"/>
  <c r="R123" i="1"/>
  <c r="Y123" i="1" s="1"/>
  <c r="T108" i="1"/>
  <c r="T109" i="1"/>
  <c r="AA109" i="1" s="1"/>
  <c r="T110" i="1"/>
  <c r="T111" i="1"/>
  <c r="AA111" i="1" s="1"/>
  <c r="T112" i="1"/>
  <c r="T113" i="1"/>
  <c r="AA113" i="1" s="1"/>
  <c r="T107" i="1"/>
  <c r="AA107" i="1" s="1"/>
  <c r="S107" i="1"/>
  <c r="S108" i="1"/>
  <c r="S109" i="1"/>
  <c r="S110" i="1"/>
  <c r="S111" i="1"/>
  <c r="S112" i="1"/>
  <c r="S113" i="1"/>
  <c r="T115" i="1"/>
  <c r="AA115" i="1" s="1"/>
  <c r="S115" i="1"/>
  <c r="Z115" i="1" s="1"/>
  <c r="R115" i="1"/>
  <c r="S106" i="1"/>
  <c r="Z106" i="1" s="1"/>
  <c r="R107" i="1"/>
  <c r="R108" i="1"/>
  <c r="R109" i="1"/>
  <c r="R110" i="1"/>
  <c r="R111" i="1"/>
  <c r="R112" i="1"/>
  <c r="Y112" i="1" s="1"/>
  <c r="R113" i="1"/>
  <c r="R106" i="1"/>
  <c r="Y106" i="1" s="1"/>
  <c r="Z123" i="1"/>
  <c r="AA122" i="1"/>
  <c r="Z122" i="1"/>
  <c r="Y122" i="1"/>
  <c r="AA121" i="1"/>
  <c r="Z121" i="1"/>
  <c r="Z120" i="1"/>
  <c r="Y120" i="1"/>
  <c r="Z119" i="1"/>
  <c r="AA118" i="1"/>
  <c r="Z118" i="1"/>
  <c r="Y118" i="1"/>
  <c r="AA117" i="1"/>
  <c r="AA116" i="1"/>
  <c r="Z116" i="1"/>
  <c r="Y115" i="1"/>
  <c r="Z113" i="1"/>
  <c r="Y113" i="1"/>
  <c r="Z112" i="1"/>
  <c r="AA112" i="1"/>
  <c r="Z111" i="1"/>
  <c r="Y111" i="1"/>
  <c r="Z110" i="1"/>
  <c r="Y110" i="1"/>
  <c r="AA110" i="1"/>
  <c r="Z109" i="1"/>
  <c r="Y109" i="1"/>
  <c r="Z108" i="1"/>
  <c r="Y108" i="1"/>
  <c r="AA108" i="1"/>
  <c r="Z107" i="1"/>
  <c r="Y107" i="1"/>
  <c r="AA88" i="1" l="1"/>
  <c r="Z88" i="1"/>
  <c r="Y88" i="1"/>
  <c r="T88" i="1"/>
  <c r="S88" i="1"/>
  <c r="R88" i="1"/>
  <c r="AA63" i="1"/>
  <c r="Z63" i="1"/>
  <c r="Y63" i="1"/>
  <c r="T63" i="1"/>
  <c r="S63" i="1"/>
  <c r="R63" i="1"/>
  <c r="AA38" i="1"/>
  <c r="Z38" i="1"/>
  <c r="Y38" i="1"/>
  <c r="T38" i="1"/>
  <c r="S38" i="1"/>
  <c r="R38" i="1"/>
  <c r="AA13" i="1"/>
  <c r="Z13" i="1"/>
  <c r="Y13" i="1"/>
  <c r="T13" i="1"/>
  <c r="S13" i="1"/>
  <c r="R13" i="1"/>
  <c r="M13" i="1"/>
  <c r="L13" i="1"/>
  <c r="K13" i="1"/>
  <c r="F20" i="1" l="1"/>
  <c r="M20" i="1" s="1"/>
  <c r="E20" i="1"/>
  <c r="L20" i="1" s="1"/>
  <c r="D20" i="1"/>
  <c r="K20" i="1" s="1"/>
  <c r="T95" i="1" l="1"/>
  <c r="AA95" i="1" s="1"/>
  <c r="T70" i="1"/>
  <c r="AA70" i="1" s="1"/>
  <c r="T45" i="1"/>
  <c r="AA45" i="1" s="1"/>
  <c r="T20" i="1"/>
  <c r="R95" i="1"/>
  <c r="Y95" i="1" s="1"/>
  <c r="R70" i="1"/>
  <c r="Y70" i="1" s="1"/>
  <c r="R45" i="1"/>
  <c r="Y45" i="1" s="1"/>
  <c r="R20" i="1"/>
  <c r="Y20" i="1" s="1"/>
  <c r="S95" i="1"/>
  <c r="Z95" i="1" s="1"/>
  <c r="S70" i="1"/>
  <c r="Z70" i="1" s="1"/>
  <c r="S45" i="1"/>
  <c r="Z45" i="1" s="1"/>
  <c r="S20" i="1"/>
  <c r="Z20" i="1" s="1"/>
  <c r="F16" i="1"/>
  <c r="M16" i="1" s="1"/>
  <c r="E16" i="1"/>
  <c r="L16" i="1" s="1"/>
  <c r="S91" i="1" l="1"/>
  <c r="Z91" i="1" s="1"/>
  <c r="S66" i="1"/>
  <c r="Z66" i="1" s="1"/>
  <c r="S41" i="1"/>
  <c r="Z41" i="1" s="1"/>
  <c r="S16" i="1"/>
  <c r="Z16" i="1" s="1"/>
  <c r="T66" i="1"/>
  <c r="AA66" i="1" s="1"/>
  <c r="T91" i="1"/>
  <c r="AA91" i="1" s="1"/>
  <c r="T41" i="1"/>
  <c r="AA41" i="1" s="1"/>
  <c r="T16" i="1"/>
  <c r="D16" i="1"/>
  <c r="K16" i="1" s="1"/>
  <c r="F23" i="1"/>
  <c r="M23" i="1" s="1"/>
  <c r="E23" i="1"/>
  <c r="L23" i="1" s="1"/>
  <c r="D23" i="1"/>
  <c r="K23" i="1" s="1"/>
  <c r="F22" i="1"/>
  <c r="M22" i="1" s="1"/>
  <c r="E22" i="1"/>
  <c r="L22" i="1" s="1"/>
  <c r="D22" i="1"/>
  <c r="K22" i="1" s="1"/>
  <c r="D21" i="1"/>
  <c r="K21" i="1" s="1"/>
  <c r="R71" i="1" l="1"/>
  <c r="Y71" i="1" s="1"/>
  <c r="R96" i="1"/>
  <c r="Y96" i="1" s="1"/>
  <c r="R46" i="1"/>
  <c r="Y46" i="1" s="1"/>
  <c r="R21" i="1"/>
  <c r="Y21" i="1" s="1"/>
  <c r="R98" i="1"/>
  <c r="Y98" i="1" s="1"/>
  <c r="R73" i="1"/>
  <c r="Y73" i="1" s="1"/>
  <c r="R48" i="1"/>
  <c r="Y48" i="1" s="1"/>
  <c r="R23" i="1"/>
  <c r="Y23" i="1" s="1"/>
  <c r="R97" i="1"/>
  <c r="Y97" i="1" s="1"/>
  <c r="R72" i="1"/>
  <c r="Y72" i="1" s="1"/>
  <c r="R22" i="1"/>
  <c r="Y22" i="1" s="1"/>
  <c r="R47" i="1"/>
  <c r="Y47" i="1" s="1"/>
  <c r="S98" i="1"/>
  <c r="Z98" i="1" s="1"/>
  <c r="S73" i="1"/>
  <c r="Z73" i="1" s="1"/>
  <c r="S48" i="1"/>
  <c r="Z48" i="1" s="1"/>
  <c r="S23" i="1"/>
  <c r="Z23" i="1" s="1"/>
  <c r="S97" i="1"/>
  <c r="Z97" i="1" s="1"/>
  <c r="S72" i="1"/>
  <c r="Z72" i="1" s="1"/>
  <c r="S22" i="1"/>
  <c r="Z22" i="1" s="1"/>
  <c r="S47" i="1"/>
  <c r="Z47" i="1" s="1"/>
  <c r="T98" i="1"/>
  <c r="AA98" i="1" s="1"/>
  <c r="T73" i="1"/>
  <c r="AA73" i="1" s="1"/>
  <c r="T48" i="1"/>
  <c r="AA48" i="1" s="1"/>
  <c r="T23" i="1"/>
  <c r="AA23" i="1" s="1"/>
  <c r="T97" i="1"/>
  <c r="AA97" i="1" s="1"/>
  <c r="T72" i="1"/>
  <c r="AA72" i="1" s="1"/>
  <c r="T22" i="1"/>
  <c r="AA22" i="1" s="1"/>
  <c r="T47" i="1"/>
  <c r="AA47" i="1" s="1"/>
  <c r="R91" i="1"/>
  <c r="Y91" i="1" s="1"/>
  <c r="R66" i="1"/>
  <c r="Y66" i="1" s="1"/>
  <c r="R41" i="1"/>
  <c r="Y41" i="1" s="1"/>
  <c r="R16" i="1"/>
  <c r="Y16" i="1" s="1"/>
  <c r="F21" i="1"/>
  <c r="M21" i="1" s="1"/>
  <c r="E21" i="1"/>
  <c r="L21" i="1" s="1"/>
  <c r="F19" i="1"/>
  <c r="M19" i="1" s="1"/>
  <c r="E19" i="1"/>
  <c r="L19" i="1" s="1"/>
  <c r="D19" i="1"/>
  <c r="K19" i="1" s="1"/>
  <c r="D18" i="1"/>
  <c r="K18" i="1" s="1"/>
  <c r="F18" i="1"/>
  <c r="M18" i="1" s="1"/>
  <c r="E18" i="1"/>
  <c r="L18" i="1" s="1"/>
  <c r="D17" i="1"/>
  <c r="K17" i="1" s="1"/>
  <c r="F17" i="1"/>
  <c r="M17" i="1" s="1"/>
  <c r="E17" i="1"/>
  <c r="L17" i="1" s="1"/>
  <c r="F15" i="1"/>
  <c r="M15" i="1" s="1"/>
  <c r="E15" i="1"/>
  <c r="L15" i="1" s="1"/>
  <c r="D15" i="1"/>
  <c r="K15" i="1" s="1"/>
  <c r="F12" i="1"/>
  <c r="M12" i="1" s="1"/>
  <c r="E12" i="1"/>
  <c r="L12" i="1" s="1"/>
  <c r="D12" i="1"/>
  <c r="K12" i="1" s="1"/>
  <c r="F11" i="1"/>
  <c r="M11" i="1" s="1"/>
  <c r="E11" i="1"/>
  <c r="L11" i="1" s="1"/>
  <c r="D11" i="1"/>
  <c r="K11" i="1" s="1"/>
  <c r="D10" i="1"/>
  <c r="K10" i="1" s="1"/>
  <c r="F10" i="1"/>
  <c r="M10" i="1" s="1"/>
  <c r="E10" i="1"/>
  <c r="L10" i="1" s="1"/>
  <c r="E8" i="1"/>
  <c r="L8" i="1" s="1"/>
  <c r="D8" i="1"/>
  <c r="K8" i="1" s="1"/>
  <c r="F8" i="1"/>
  <c r="M8" i="1" s="1"/>
  <c r="F7" i="1"/>
  <c r="M7" i="1" s="1"/>
  <c r="E7" i="1"/>
  <c r="L7" i="1" s="1"/>
  <c r="D7" i="1"/>
  <c r="K7" i="1" s="1"/>
  <c r="E6" i="1"/>
  <c r="L6" i="1" s="1"/>
  <c r="D6" i="1"/>
  <c r="K6" i="1" s="1"/>
  <c r="B29" i="3"/>
  <c r="T83" i="1" l="1"/>
  <c r="AA83" i="1" s="1"/>
  <c r="T58" i="1"/>
  <c r="AA58" i="1" s="1"/>
  <c r="T33" i="1"/>
  <c r="AA33" i="1" s="1"/>
  <c r="T8" i="1"/>
  <c r="AA8" i="1" s="1"/>
  <c r="S61" i="1"/>
  <c r="Z61" i="1" s="1"/>
  <c r="S86" i="1"/>
  <c r="Z86" i="1" s="1"/>
  <c r="S36" i="1"/>
  <c r="Z36" i="1" s="1"/>
  <c r="S11" i="1"/>
  <c r="Z11" i="1" s="1"/>
  <c r="S67" i="1"/>
  <c r="Z67" i="1" s="1"/>
  <c r="S92" i="1"/>
  <c r="Z92" i="1" s="1"/>
  <c r="S42" i="1"/>
  <c r="Z42" i="1" s="1"/>
  <c r="S17" i="1"/>
  <c r="Z17" i="1" s="1"/>
  <c r="T94" i="1"/>
  <c r="AA94" i="1" s="1"/>
  <c r="T69" i="1"/>
  <c r="AA69" i="1" s="1"/>
  <c r="T44" i="1"/>
  <c r="AA44" i="1" s="1"/>
  <c r="T19" i="1"/>
  <c r="AA19" i="1" s="1"/>
  <c r="R83" i="1"/>
  <c r="Y83" i="1" s="1"/>
  <c r="R58" i="1"/>
  <c r="Y58" i="1" s="1"/>
  <c r="R33" i="1"/>
  <c r="Y33" i="1" s="1"/>
  <c r="R8" i="1"/>
  <c r="Y8" i="1" s="1"/>
  <c r="T86" i="1"/>
  <c r="AA86" i="1" s="1"/>
  <c r="T61" i="1"/>
  <c r="AA61" i="1" s="1"/>
  <c r="T11" i="1"/>
  <c r="AA11" i="1" s="1"/>
  <c r="T36" i="1"/>
  <c r="AA36" i="1" s="1"/>
  <c r="T67" i="1"/>
  <c r="AA67" i="1" s="1"/>
  <c r="T92" i="1"/>
  <c r="AA92" i="1" s="1"/>
  <c r="T42" i="1"/>
  <c r="AA42" i="1" s="1"/>
  <c r="T17" i="1"/>
  <c r="AA17" i="1" s="1"/>
  <c r="S83" i="1"/>
  <c r="Z83" i="1" s="1"/>
  <c r="S58" i="1"/>
  <c r="Z58" i="1" s="1"/>
  <c r="S8" i="1"/>
  <c r="Z8" i="1" s="1"/>
  <c r="S33" i="1"/>
  <c r="Z33" i="1" s="1"/>
  <c r="R81" i="1"/>
  <c r="Y81" i="1" s="1"/>
  <c r="R56" i="1"/>
  <c r="Y56" i="1" s="1"/>
  <c r="R6" i="1"/>
  <c r="Y6" i="1" s="1"/>
  <c r="R31" i="1"/>
  <c r="Y31" i="1" s="1"/>
  <c r="T82" i="1"/>
  <c r="AA82" i="1" s="1"/>
  <c r="T57" i="1"/>
  <c r="AA57" i="1" s="1"/>
  <c r="T32" i="1"/>
  <c r="AA32" i="1" s="1"/>
  <c r="T7" i="1"/>
  <c r="AA7" i="1" s="1"/>
  <c r="D9" i="1"/>
  <c r="K9" i="1" s="1"/>
  <c r="R86" i="1"/>
  <c r="Y86" i="1" s="1"/>
  <c r="R61" i="1"/>
  <c r="Y61" i="1" s="1"/>
  <c r="R36" i="1"/>
  <c r="Y36" i="1" s="1"/>
  <c r="R11" i="1"/>
  <c r="S87" i="1"/>
  <c r="Z87" i="1" s="1"/>
  <c r="S62" i="1"/>
  <c r="Z62" i="1" s="1"/>
  <c r="S12" i="1"/>
  <c r="Z12" i="1" s="1"/>
  <c r="S37" i="1"/>
  <c r="Z37" i="1" s="1"/>
  <c r="T65" i="1"/>
  <c r="AA65" i="1" s="1"/>
  <c r="T90" i="1"/>
  <c r="AA90" i="1" s="1"/>
  <c r="T40" i="1"/>
  <c r="AA40" i="1" s="1"/>
  <c r="T15" i="1"/>
  <c r="AA15" i="1" s="1"/>
  <c r="S93" i="1"/>
  <c r="Z93" i="1" s="1"/>
  <c r="S68" i="1"/>
  <c r="Z68" i="1" s="1"/>
  <c r="S18" i="1"/>
  <c r="Z18" i="1" s="1"/>
  <c r="S43" i="1"/>
  <c r="Z43" i="1" s="1"/>
  <c r="S94" i="1"/>
  <c r="Z94" i="1" s="1"/>
  <c r="S69" i="1"/>
  <c r="Z69" i="1" s="1"/>
  <c r="S19" i="1"/>
  <c r="Z19" i="1" s="1"/>
  <c r="S44" i="1"/>
  <c r="Z44" i="1" s="1"/>
  <c r="S56" i="1"/>
  <c r="Z56" i="1" s="1"/>
  <c r="S81" i="1"/>
  <c r="Z81" i="1" s="1"/>
  <c r="S31" i="1"/>
  <c r="Z31" i="1" s="1"/>
  <c r="S6" i="1"/>
  <c r="Z6" i="1" s="1"/>
  <c r="S85" i="1"/>
  <c r="Z85" i="1" s="1"/>
  <c r="S60" i="1"/>
  <c r="Z60" i="1" s="1"/>
  <c r="S35" i="1"/>
  <c r="Z35" i="1" s="1"/>
  <c r="S10" i="1"/>
  <c r="Z10" i="1" s="1"/>
  <c r="T87" i="1"/>
  <c r="AA87" i="1" s="1"/>
  <c r="T62" i="1"/>
  <c r="AA62" i="1" s="1"/>
  <c r="T37" i="1"/>
  <c r="AA37" i="1" s="1"/>
  <c r="T12" i="1"/>
  <c r="AA12" i="1" s="1"/>
  <c r="T93" i="1"/>
  <c r="AA93" i="1" s="1"/>
  <c r="T68" i="1"/>
  <c r="AA68" i="1" s="1"/>
  <c r="T18" i="1"/>
  <c r="AA18" i="1" s="1"/>
  <c r="T43" i="1"/>
  <c r="AA43" i="1" s="1"/>
  <c r="R82" i="1"/>
  <c r="Y82" i="1" s="1"/>
  <c r="R57" i="1"/>
  <c r="Y57" i="1" s="1"/>
  <c r="R32" i="1"/>
  <c r="Y32" i="1" s="1"/>
  <c r="R7" i="1"/>
  <c r="T85" i="1"/>
  <c r="AA85" i="1" s="1"/>
  <c r="T60" i="1"/>
  <c r="AA60" i="1" s="1"/>
  <c r="T10" i="1"/>
  <c r="AA10" i="1" s="1"/>
  <c r="T35" i="1"/>
  <c r="AA35" i="1" s="1"/>
  <c r="R90" i="1"/>
  <c r="Y90" i="1" s="1"/>
  <c r="R65" i="1"/>
  <c r="Y65" i="1" s="1"/>
  <c r="R15" i="1"/>
  <c r="Y15" i="1" s="1"/>
  <c r="R40" i="1"/>
  <c r="Y40" i="1" s="1"/>
  <c r="R93" i="1"/>
  <c r="Y93" i="1" s="1"/>
  <c r="R68" i="1"/>
  <c r="Y68" i="1" s="1"/>
  <c r="R18" i="1"/>
  <c r="Y18" i="1" s="1"/>
  <c r="R43" i="1"/>
  <c r="Y43" i="1" s="1"/>
  <c r="S71" i="1"/>
  <c r="Z71" i="1" s="1"/>
  <c r="S96" i="1"/>
  <c r="Z96" i="1" s="1"/>
  <c r="S46" i="1"/>
  <c r="Z46" i="1" s="1"/>
  <c r="S21" i="1"/>
  <c r="S57" i="1"/>
  <c r="Z57" i="1" s="1"/>
  <c r="S82" i="1"/>
  <c r="Z82" i="1" s="1"/>
  <c r="S32" i="1"/>
  <c r="Z32" i="1" s="1"/>
  <c r="S7" i="1"/>
  <c r="Z7" i="1" s="1"/>
  <c r="R85" i="1"/>
  <c r="Y85" i="1" s="1"/>
  <c r="R60" i="1"/>
  <c r="Y60" i="1" s="1"/>
  <c r="R10" i="1"/>
  <c r="Y10" i="1" s="1"/>
  <c r="R35" i="1"/>
  <c r="Y35" i="1" s="1"/>
  <c r="R87" i="1"/>
  <c r="Y87" i="1" s="1"/>
  <c r="R62" i="1"/>
  <c r="Y62" i="1" s="1"/>
  <c r="R37" i="1"/>
  <c r="Y37" i="1" s="1"/>
  <c r="R12" i="1"/>
  <c r="Y12" i="1" s="1"/>
  <c r="S90" i="1"/>
  <c r="Z90" i="1" s="1"/>
  <c r="S65" i="1"/>
  <c r="Z65" i="1" s="1"/>
  <c r="S15" i="1"/>
  <c r="Z15" i="1" s="1"/>
  <c r="S40" i="1"/>
  <c r="Z40" i="1" s="1"/>
  <c r="R67" i="1"/>
  <c r="Y67" i="1" s="1"/>
  <c r="R92" i="1"/>
  <c r="Y92" i="1" s="1"/>
  <c r="R42" i="1"/>
  <c r="Y42" i="1" s="1"/>
  <c r="R17" i="1"/>
  <c r="Y17" i="1" s="1"/>
  <c r="R94" i="1"/>
  <c r="Y94" i="1" s="1"/>
  <c r="R69" i="1"/>
  <c r="Y69" i="1" s="1"/>
  <c r="R44" i="1"/>
  <c r="Y44" i="1" s="1"/>
  <c r="R19" i="1"/>
  <c r="Y19" i="1" s="1"/>
  <c r="T71" i="1"/>
  <c r="AA71" i="1" s="1"/>
  <c r="T96" i="1"/>
  <c r="AA96" i="1" s="1"/>
  <c r="T46" i="1"/>
  <c r="AA46" i="1" s="1"/>
  <c r="T21" i="1"/>
  <c r="AA21" i="1" s="1"/>
  <c r="F9" i="1"/>
  <c r="M9" i="1" s="1"/>
  <c r="E9" i="1"/>
  <c r="L9" i="1" s="1"/>
  <c r="T59" i="1" l="1"/>
  <c r="AA59" i="1" s="1"/>
  <c r="T84" i="1"/>
  <c r="AA84" i="1" s="1"/>
  <c r="T34" i="1"/>
  <c r="AA34" i="1" s="1"/>
  <c r="T9" i="1"/>
  <c r="AA9" i="1" s="1"/>
  <c r="S84" i="1"/>
  <c r="Z84" i="1" s="1"/>
  <c r="S59" i="1"/>
  <c r="Z59" i="1" s="1"/>
  <c r="S34" i="1"/>
  <c r="Z34" i="1" s="1"/>
  <c r="S9" i="1"/>
  <c r="Z9" i="1" s="1"/>
  <c r="R59" i="1"/>
  <c r="Y59" i="1" s="1"/>
  <c r="R84" i="1"/>
  <c r="Y84" i="1" s="1"/>
  <c r="R34" i="1"/>
  <c r="Y34" i="1" s="1"/>
  <c r="R9" i="1"/>
  <c r="Y9" i="1" s="1"/>
</calcChain>
</file>

<file path=xl/sharedStrings.xml><?xml version="1.0" encoding="utf-8"?>
<sst xmlns="http://schemas.openxmlformats.org/spreadsheetml/2006/main" count="536" uniqueCount="162">
  <si>
    <t>Stillingstype</t>
  </si>
  <si>
    <t>Professor</t>
  </si>
  <si>
    <t>Professor (mso)</t>
  </si>
  <si>
    <t>Lav</t>
  </si>
  <si>
    <t>Middel</t>
  </si>
  <si>
    <t>Høj</t>
  </si>
  <si>
    <t>Adjunkt</t>
  </si>
  <si>
    <t>Post doc.</t>
  </si>
  <si>
    <t>Videnskabelig assistent</t>
  </si>
  <si>
    <t>AC-fuldmægtig m/rådighedstillæg</t>
  </si>
  <si>
    <t>AC-fuldmægtig u/rådighedstillæg</t>
  </si>
  <si>
    <t>HK-laborant</t>
  </si>
  <si>
    <t>Bioanalytiker</t>
  </si>
  <si>
    <t>Dyrepasser/veterinærsygeplejeske</t>
  </si>
  <si>
    <t>HK-Kontorfunktionær</t>
  </si>
  <si>
    <t>Specialkonsulent</t>
  </si>
  <si>
    <t>Lektor/Seniorforsker</t>
  </si>
  <si>
    <t>Seniorforsker/Lektor</t>
  </si>
  <si>
    <t>TAP-ansættelser</t>
  </si>
  <si>
    <t>VIP-ansættelser</t>
  </si>
  <si>
    <t>Beregning - Lav</t>
  </si>
  <si>
    <t>Beregning - Middel</t>
  </si>
  <si>
    <t>Beregning - Høj</t>
  </si>
  <si>
    <t>LR 37 + stillingstillæg 51.400 + forhåndsaftalt tillæg 13.600</t>
  </si>
  <si>
    <t>Mulighed for tillæg</t>
  </si>
  <si>
    <t>* For VIP ansættelser er der forudsat en pensionssats på 17,1%</t>
  </si>
  <si>
    <t>VIP-ansættelser*</t>
  </si>
  <si>
    <t>LR 37 + stillingstillæg 51.400 + forhåndsaftalt tillæg 13.600 + maks. tillæg fra institutlederen 45.000</t>
  </si>
  <si>
    <t>BT 8 + stillingstillæg 171.700 + forhåndsaftalt tillæg 51.400 + funktionstillæg 13.600</t>
  </si>
  <si>
    <t>Professor (MSO) lønnen er den samme</t>
  </si>
  <si>
    <t xml:space="preserve">Den høje løn vil svare til "middel lønnen" + et tillæg fra dekanen af ukendt størrelse. </t>
  </si>
  <si>
    <t>Der er ikke mulighed for ekstra tillæg ved professor (mso)</t>
  </si>
  <si>
    <t>BT 8 + stillingstillæg 89.100 + forhåndsaftalt tillæg 39.600</t>
  </si>
  <si>
    <t>BT 8 + stillingstillæg 89.100 + forhåndsaftalt tillæg 39.600 + tillæg fra institutleder 40.000</t>
  </si>
  <si>
    <t>BT 8 + stillingstillæg 89.100 + forhåndsaftalt tillæg 39.600 + tillæg fra institutleder 40.000 + tillæg fra dekanen 35.000</t>
  </si>
  <si>
    <t>BT 8 + stillingstillæg 49.300</t>
  </si>
  <si>
    <t>BT 6</t>
  </si>
  <si>
    <t xml:space="preserve">Forkortelser: </t>
  </si>
  <si>
    <t>BT - Basistrin efter AC- overenskomsten</t>
  </si>
  <si>
    <t>LR - Lønramme efter AC- overenskomsten</t>
  </si>
  <si>
    <t>BT 6 + stillingstillæg 49.300</t>
  </si>
  <si>
    <t>BT 4 + stillingstillæg 37.200</t>
  </si>
  <si>
    <t>BT 8 + stillingstillæg 37.200</t>
  </si>
  <si>
    <t>BT 8 + stillingstillæg 37.200 + tillæg fra institutleder 30.000</t>
  </si>
  <si>
    <t>Nedre kvartil i AC-overenskomsten - 37.575,75 i 2012-niveau</t>
  </si>
  <si>
    <t>Nedre kvartil i AC-overenskomsten - 37.575,75 i 2012-niveau + tillæg på 25.000</t>
  </si>
  <si>
    <t>Nedre kvartil i AC-overenskomsten - 37.575,75 i 2012-niveau + tillæg på 40.000</t>
  </si>
  <si>
    <r>
      <t xml:space="preserve">Muligheden for tillæg: er ved basisstillinger </t>
    </r>
    <r>
      <rPr>
        <b/>
        <sz val="11"/>
        <color theme="1"/>
        <rFont val="Calibri"/>
        <family val="2"/>
        <scheme val="minor"/>
      </rPr>
      <t>tillæg på op til 25.000.</t>
    </r>
    <r>
      <rPr>
        <sz val="11"/>
        <color theme="1"/>
        <rFont val="Calibri"/>
        <family val="2"/>
        <scheme val="minor"/>
      </rPr>
      <t xml:space="preserve"> På specialkonsulentniveau og derover kan tildeles </t>
    </r>
    <r>
      <rPr>
        <b/>
        <sz val="11"/>
        <color theme="1"/>
        <rFont val="Calibri"/>
        <family val="2"/>
        <scheme val="minor"/>
      </rPr>
      <t>tillæg på op til 40.000</t>
    </r>
    <r>
      <rPr>
        <sz val="11"/>
        <color theme="1"/>
        <rFont val="Calibri"/>
        <family val="2"/>
        <scheme val="minor"/>
      </rPr>
      <t>, jf. supplerende materiale   fra Fakultetsledelsen omkring TAP- lønloft</t>
    </r>
  </si>
  <si>
    <r>
      <t xml:space="preserve">Muligheden for tillæg: er første </t>
    </r>
    <r>
      <rPr>
        <b/>
        <sz val="11"/>
        <color theme="1"/>
        <rFont val="Calibri"/>
        <family val="2"/>
        <scheme val="minor"/>
      </rPr>
      <t>kvalifikationstillæg af en minimumsbeløb på 20.000.</t>
    </r>
    <r>
      <rPr>
        <sz val="11"/>
        <color theme="1"/>
        <rFont val="Calibri"/>
        <family val="2"/>
        <scheme val="minor"/>
      </rPr>
      <t xml:space="preserve"> Tillægforhøjelser består af et </t>
    </r>
    <r>
      <rPr>
        <b/>
        <sz val="11"/>
        <color theme="1"/>
        <rFont val="Calibri"/>
        <family val="2"/>
        <scheme val="minor"/>
      </rPr>
      <t>minimumsbeløb på 15.000 årligt</t>
    </r>
    <r>
      <rPr>
        <sz val="11"/>
        <color theme="1"/>
        <rFont val="Calibri"/>
        <family val="2"/>
        <scheme val="minor"/>
      </rPr>
      <t xml:space="preserve">, jf. AC-TAP lønaftalen for Akademikere i administrative stillinger.  </t>
    </r>
  </si>
  <si>
    <t xml:space="preserve">BT 4 + rådighedstillæg på 36.700 (anciennitet 1-3år) </t>
  </si>
  <si>
    <t>BT 6 + rådighedstillæg 41.900 (anciennitet 4-6) + tillæg 20.000</t>
  </si>
  <si>
    <t>BT 8 + rådighedstillæg 57.000 (anciennitet 9 og flg. år) + tillæg 35.000</t>
  </si>
  <si>
    <t>BT 4</t>
  </si>
  <si>
    <t>BT 8</t>
  </si>
  <si>
    <t xml:space="preserve">"Middel lønberegning" er inkl. tillæg fra Institutlederen. "Høj lønberegning" er inkl. tillæg fra dekanen. </t>
  </si>
  <si>
    <r>
      <t xml:space="preserve">Muligheden for tillæg: er et </t>
    </r>
    <r>
      <rPr>
        <b/>
        <sz val="11"/>
        <color theme="1"/>
        <rFont val="Calibri"/>
        <family val="2"/>
        <scheme val="minor"/>
      </rPr>
      <t xml:space="preserve">tillæg fra Institutlederen på maks. 30.000 </t>
    </r>
    <r>
      <rPr>
        <sz val="11"/>
        <color theme="1"/>
        <rFont val="Calibri"/>
        <family val="2"/>
        <scheme val="minor"/>
      </rPr>
      <t xml:space="preserve">samt et </t>
    </r>
    <r>
      <rPr>
        <b/>
        <sz val="11"/>
        <color theme="1"/>
        <rFont val="Calibri"/>
        <family val="2"/>
        <scheme val="minor"/>
      </rPr>
      <t>tillæg fra dekanen på maks. 15.000</t>
    </r>
    <r>
      <rPr>
        <sz val="11"/>
        <color theme="1"/>
        <rFont val="Calibri"/>
        <family val="2"/>
        <scheme val="minor"/>
      </rPr>
      <t xml:space="preserve">. </t>
    </r>
  </si>
  <si>
    <t xml:space="preserve">"Høj lønberegning" er inkl. tillæg fra institutleder. </t>
  </si>
  <si>
    <r>
      <t xml:space="preserve">Muligheden for tillæg: er et </t>
    </r>
    <r>
      <rPr>
        <b/>
        <sz val="11"/>
        <color theme="1"/>
        <rFont val="Calibri"/>
        <family val="2"/>
        <scheme val="minor"/>
      </rPr>
      <t xml:space="preserve">tillæg fra Institutlederen på maks. 45.000 </t>
    </r>
    <r>
      <rPr>
        <sz val="11"/>
        <color theme="1"/>
        <rFont val="Calibri"/>
        <family val="2"/>
        <scheme val="minor"/>
      </rPr>
      <t xml:space="preserve">samt et </t>
    </r>
    <r>
      <rPr>
        <b/>
        <sz val="11"/>
        <color theme="1"/>
        <rFont val="Calibri"/>
        <family val="2"/>
        <scheme val="minor"/>
      </rPr>
      <t>tillæg fra dekanen af ukendt størrelse</t>
    </r>
    <r>
      <rPr>
        <sz val="11"/>
        <color theme="1"/>
        <rFont val="Calibri"/>
        <family val="2"/>
        <scheme val="minor"/>
      </rPr>
      <t xml:space="preserve">. </t>
    </r>
  </si>
  <si>
    <t>"Middel lønberegning" er inkl. tillæg fra Institutleder. "Høj lønberegning" vil være inkl. tillæg fra dekanen.</t>
  </si>
  <si>
    <t>Noter til beregning</t>
  </si>
  <si>
    <r>
      <t xml:space="preserve">Muligheden for tillæg: er et </t>
    </r>
    <r>
      <rPr>
        <b/>
        <sz val="11"/>
        <color theme="1"/>
        <rFont val="Calibri"/>
        <family val="2"/>
        <scheme val="minor"/>
      </rPr>
      <t xml:space="preserve">tillæg fra Institutlederen på maks. 40.000 </t>
    </r>
    <r>
      <rPr>
        <sz val="11"/>
        <color theme="1"/>
        <rFont val="Calibri"/>
        <family val="2"/>
        <scheme val="minor"/>
      </rPr>
      <t xml:space="preserve">samt et </t>
    </r>
    <r>
      <rPr>
        <b/>
        <sz val="11"/>
        <color theme="1"/>
        <rFont val="Calibri"/>
        <family val="2"/>
        <scheme val="minor"/>
      </rPr>
      <t>tillæg fra dekanen på maks. 35.000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</si>
  <si>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"Middel lønberegningen" er inkl. tillæg fra Institutleder. "Høj lønberegning" er inkl. tillæg fra dekanen.
</t>
    </r>
    <r>
      <rPr>
        <b/>
        <sz val="11"/>
        <color theme="1"/>
        <rFont val="Calibri"/>
        <family val="2"/>
        <scheme val="minor"/>
      </rPr>
      <t>OBS: Lektor og seniorforsker aflønnes ens</t>
    </r>
    <r>
      <rPr>
        <sz val="11"/>
        <color theme="1"/>
        <rFont val="Calibri"/>
        <family val="2"/>
        <scheme val="minor"/>
      </rPr>
      <t>.</t>
    </r>
  </si>
  <si>
    <r>
      <rPr>
        <sz val="11"/>
        <color theme="1"/>
        <rFont val="Calibri"/>
        <family val="2"/>
        <scheme val="minor"/>
      </rPr>
      <t xml:space="preserve">"Middel lønberegningen" er inkl. tillæg fra Institutleder. "Høj lønberegning" er inkl. tillæg fra dekanen. </t>
    </r>
    <r>
      <rPr>
        <b/>
        <sz val="11"/>
        <color theme="1"/>
        <rFont val="Calibri"/>
        <family val="2"/>
        <scheme val="minor"/>
      </rPr>
      <t xml:space="preserve">
OBS: Lektor og seniorforsker aflønnes ens</t>
    </r>
  </si>
  <si>
    <t>inkl. 17,1 % i pension</t>
  </si>
  <si>
    <t>"Middel lønberegning" er inkl. tillæg på 20.000. "Høj lønberegning" er inkl. tillæg på 35.000. 
inkl. 17,1 % i pension</t>
  </si>
  <si>
    <t>"Middel lønberegning" er inkl. tillæg på 25.000. "Høj lønberegning" er inkl. tillæg på 40.000. 
inkl. 17,1 % i pension</t>
  </si>
  <si>
    <t>Løngr. 2, sats 1</t>
  </si>
  <si>
    <t>Løngr. 3, sats 1</t>
  </si>
  <si>
    <t>Løngr. 3, sats 4</t>
  </si>
  <si>
    <t>Løngr. 3, trin 1</t>
  </si>
  <si>
    <t>Løngr. 3, trin 2</t>
  </si>
  <si>
    <t>Løngr. 4</t>
  </si>
  <si>
    <t>Løngr. 3</t>
  </si>
  <si>
    <t>Løngr. 5</t>
  </si>
  <si>
    <t>inkl. en pensionssats på 18%, jf. cirkulærer om organisationsaftale for bioanalytikere</t>
  </si>
  <si>
    <t>§ 4, 1. år - 23.373,42 i 2012-niveau</t>
  </si>
  <si>
    <t>§ 4 Bioanalytiker med specialist- eller konsulentfunktioner - 25.994,75 i 2012-niveau</t>
  </si>
  <si>
    <t>§ 4, 3. år og flg. år - 24.247,25 i 2012 - niveau</t>
  </si>
  <si>
    <t>Løngr. 1, BT 1</t>
  </si>
  <si>
    <t>Løngr. 2, BT 1</t>
  </si>
  <si>
    <t>Løngr. 3, BT 1</t>
  </si>
  <si>
    <t>IT-funktioner (HK)</t>
  </si>
  <si>
    <t>IT-funktioner (PROSA)</t>
  </si>
  <si>
    <t>inkl. en pensionssats på 15% i beregningen. 
Satsen kan også være 0%, jf. Cirkulære om organisationsaftale for
IT-medarbejdere (PROSA) i statens tjeneste</t>
  </si>
  <si>
    <t>OBS: alle tillæg på denne side er angivet i 2012-niveau</t>
  </si>
  <si>
    <r>
      <t xml:space="preserve">Muligheden for tillæg: består af </t>
    </r>
    <r>
      <rPr>
        <b/>
        <sz val="11"/>
        <color theme="1"/>
        <rFont val="Calibri"/>
        <family val="2"/>
        <scheme val="minor"/>
      </rPr>
      <t>minimumsbeløb af 10.000</t>
    </r>
    <r>
      <rPr>
        <sz val="11"/>
        <color theme="1"/>
        <rFont val="Calibri"/>
        <family val="2"/>
        <scheme val="minor"/>
      </rPr>
      <t>. Der kan aftales oprykning til anden løngruppe uden samtidig tildeling af et minimumsbeløb, jf. Lønaftale for Kontorfunktionærer og Klinikassistenter (HK)</t>
    </r>
  </si>
  <si>
    <r>
      <t>Muligheden for tillæg: består af</t>
    </r>
    <r>
      <rPr>
        <b/>
        <sz val="11"/>
        <color theme="1"/>
        <rFont val="Calibri"/>
        <family val="2"/>
        <scheme val="minor"/>
      </rPr>
      <t xml:space="preserve"> minimumsbeløb af 7.000. </t>
    </r>
    <r>
      <rPr>
        <sz val="11"/>
        <color theme="1"/>
        <rFont val="Calibri"/>
        <family val="2"/>
        <scheme val="minor"/>
      </rPr>
      <t>Der kan aftales oprykning til anden løngruppe uden samtidig tildeling af et minimumsbeløb, jf. Lønaftale for Landbrugsarbejdere, Gartneriarbejderem Gartnere, Forsøgsmedarbejdere og Dyrebrugere(dyrepassere), inkl. Elever (3F)</t>
    </r>
  </si>
  <si>
    <r>
      <t xml:space="preserve">Muligheden for tillæg: består af </t>
    </r>
    <r>
      <rPr>
        <b/>
        <sz val="11"/>
        <color theme="1"/>
        <rFont val="Calibri"/>
        <family val="2"/>
        <scheme val="minor"/>
      </rPr>
      <t>minimumsbeløb på 10.000.</t>
    </r>
  </si>
  <si>
    <r>
      <t xml:space="preserve">Muligheden for tillæg: består af </t>
    </r>
    <r>
      <rPr>
        <b/>
        <sz val="11"/>
        <color theme="1"/>
        <rFont val="Calibri"/>
        <family val="2"/>
        <scheme val="minor"/>
      </rPr>
      <t>minimumsbeløb af 10.000</t>
    </r>
    <r>
      <rPr>
        <sz val="11"/>
        <color theme="1"/>
        <rFont val="Calibri"/>
        <family val="2"/>
        <scheme val="minor"/>
      </rPr>
      <t>. Der kan aftales oprykning til anden løngruppe uden samtidig tildeling af et minimumsbeløb, jf. Lønaftale for Laboranter (HK)</t>
    </r>
  </si>
  <si>
    <r>
      <t xml:space="preserve">Muligheden for tillæg: består af </t>
    </r>
    <r>
      <rPr>
        <b/>
        <sz val="11"/>
        <color theme="1"/>
        <rFont val="Calibri"/>
        <family val="2"/>
        <scheme val="minor"/>
      </rPr>
      <t>minimumsbeløb af 10.000</t>
    </r>
    <r>
      <rPr>
        <sz val="11"/>
        <color theme="1"/>
        <rFont val="Calibri"/>
        <family val="2"/>
        <scheme val="minor"/>
      </rPr>
      <t>. Der kan aftales oprykning til Bioanalytiker med specialist- eller konsulentfunktioner uden samtidig tildeling af et minimumsbeløb, jf. Lønaftale for Bioanalytikere (DBIO)</t>
    </r>
  </si>
  <si>
    <t>?</t>
  </si>
  <si>
    <t>Basistrin 4</t>
  </si>
  <si>
    <t>Basistrin 5</t>
  </si>
  <si>
    <t>Basistrin 6</t>
  </si>
  <si>
    <t>Basistrin 8</t>
  </si>
  <si>
    <t>Lønramme 37</t>
  </si>
  <si>
    <t>Stillingstillæg - videnskabelig assistent</t>
  </si>
  <si>
    <t>Kvalifikationstillæg fra institutleder</t>
  </si>
  <si>
    <t>Kvalifikationstillæg fra dekanen</t>
  </si>
  <si>
    <r>
      <t xml:space="preserve">Muligheden for tillæg: er et </t>
    </r>
    <r>
      <rPr>
        <b/>
        <sz val="11"/>
        <color theme="1"/>
        <rFont val="Calibri"/>
        <family val="2"/>
        <scheme val="minor"/>
      </rPr>
      <t xml:space="preserve">tillæg fra Institutlederen på maks. 40.000 </t>
    </r>
    <r>
      <rPr>
        <sz val="11"/>
        <color theme="1"/>
        <rFont val="Calibri"/>
        <family val="2"/>
        <scheme val="minor"/>
      </rPr>
      <t xml:space="preserve">samt et </t>
    </r>
    <r>
      <rPr>
        <b/>
        <sz val="11"/>
        <color theme="1"/>
        <rFont val="Calibri"/>
        <family val="2"/>
        <scheme val="minor"/>
      </rPr>
      <t>tillæg fra dekanen på maks. 30.000</t>
    </r>
    <r>
      <rPr>
        <sz val="11"/>
        <color theme="1"/>
        <rFont val="Calibri"/>
        <family val="2"/>
        <scheme val="minor"/>
      </rPr>
      <t xml:space="preserve">. </t>
    </r>
  </si>
  <si>
    <t>Stillingstillæg - lektor</t>
  </si>
  <si>
    <t xml:space="preserve">Forhåndsaftalt tillæg - lektor </t>
  </si>
  <si>
    <t xml:space="preserve">Kvalifikationstillæg fra dekanen </t>
  </si>
  <si>
    <t>Stillingstillæg - professor (mso)</t>
  </si>
  <si>
    <t>Forhåndsaftalt tillæg - professor (mso)</t>
  </si>
  <si>
    <t xml:space="preserve">Funktionstillæg - varetagelse af særlige opg. </t>
  </si>
  <si>
    <t>Stillingstillæg - professor</t>
  </si>
  <si>
    <t>forhåndaftalt tillæg</t>
  </si>
  <si>
    <t>1-3 år</t>
  </si>
  <si>
    <t>4-6 år</t>
  </si>
  <si>
    <t>9. og flg. år.</t>
  </si>
  <si>
    <t xml:space="preserve">Løngr. 3, trin 2 </t>
  </si>
  <si>
    <t>§4, 1 år</t>
  </si>
  <si>
    <t>§ 4, 3. år og flg. år</t>
  </si>
  <si>
    <t>§ 4 Bioanalytiker med specialist- eller konsulentfunktioner</t>
  </si>
  <si>
    <t>Tillæg</t>
  </si>
  <si>
    <t>Maks tillæg</t>
  </si>
  <si>
    <t>BT 8 + stillingstillæg 49.300 + tillæg fra institutleder 40.000</t>
  </si>
  <si>
    <t>BT 8 + stillingstillæg 49.300 + tillæg fra institutleder 40.000 + tillæg fra dekanen 30.000</t>
  </si>
  <si>
    <t>inkl. en pensionssats på 15% i beregningen. 
Satsen kan også være 0% eller 11,19 %, jf. OAO-S - fællesoverenskomsten omkring pension</t>
  </si>
  <si>
    <t>Pensionsprocenter</t>
  </si>
  <si>
    <t>Ved rådighedstillæg til AC-fuldmægtige</t>
  </si>
  <si>
    <t>OBS:</t>
  </si>
  <si>
    <t xml:space="preserve">Ovenstående beregninger er angivet pr. måned i nuværende kroner. Beregningerne forudsætter fuldtidsansættelse. </t>
  </si>
  <si>
    <t>Note: sidst redigeret i dokumentet d. 17. januar 2017</t>
  </si>
  <si>
    <t>154 - Videnskabelig assistent</t>
  </si>
  <si>
    <t>137 - Post doc. &amp; 131 - Adjunkt</t>
  </si>
  <si>
    <t>121 - Lektor</t>
  </si>
  <si>
    <t>114 - Professor med særlige opgaver (MSO)</t>
  </si>
  <si>
    <t>111 - Professor</t>
  </si>
  <si>
    <t>Stillingstillæg - post doc. / adjunkt</t>
  </si>
  <si>
    <t xml:space="preserve">Den fællesakademiske lønskala </t>
  </si>
  <si>
    <r>
      <rPr>
        <b/>
        <sz val="11"/>
        <color theme="1"/>
        <rFont val="Calibri"/>
        <family val="2"/>
        <scheme val="minor"/>
      </rPr>
      <t xml:space="preserve">Specialkonsulent </t>
    </r>
    <r>
      <rPr>
        <sz val="11"/>
        <color theme="1"/>
        <rFont val="Calibri"/>
        <family val="2"/>
        <scheme val="minor"/>
      </rPr>
      <t>(nedre kvartil)</t>
    </r>
  </si>
  <si>
    <t>Omregningsfaktor 1. april 2016</t>
  </si>
  <si>
    <t>Anvendes ved bioanalytikere</t>
  </si>
  <si>
    <t>Kvalifikationstillæg til AC-fuldmægtig</t>
  </si>
  <si>
    <t>421 - Specialkonsulent</t>
  </si>
  <si>
    <t xml:space="preserve">422 - AC-fuldmægtig (rådighedstillæg og kvalifikationstillæg) </t>
  </si>
  <si>
    <t>431 - HK-kontorfunktionær</t>
  </si>
  <si>
    <t>462 - Dyrepasser/veterinærsygeplejeske</t>
  </si>
  <si>
    <t>465 - Bioanalytiker</t>
  </si>
  <si>
    <t>465 - HK-laborant</t>
  </si>
  <si>
    <t>466 - IT funktioner (HK)</t>
  </si>
  <si>
    <t xml:space="preserve">466 - IT funktioner (PROSA) </t>
  </si>
  <si>
    <t>Angivet i 31. marts 2012-niveau</t>
  </si>
  <si>
    <t>Note: Sidst redigeret i dokumentet den 17. januar 2017</t>
  </si>
  <si>
    <t xml:space="preserve"> </t>
  </si>
  <si>
    <t>Beregnet kostpris per måned 2016</t>
  </si>
  <si>
    <t>Beregnet kostpris per måned 2017</t>
  </si>
  <si>
    <t>Beregnet kostpris per måned 2017 (afrundet op til nærmeste 100)</t>
  </si>
  <si>
    <t>Beregnet kostpris per måned 2018</t>
  </si>
  <si>
    <t>Beregnet kostpris per måned 2019</t>
  </si>
  <si>
    <t>Beregnet kostpris per måned 2020</t>
  </si>
  <si>
    <t>Beregnet kostpris per måned 2018 (afrundet op til nærmeste 100)</t>
  </si>
  <si>
    <t>Beregnet kostpris per måned 2019 (afrundet op til nærmeste 100)</t>
  </si>
  <si>
    <t xml:space="preserve">? </t>
  </si>
  <si>
    <t>Beregnet kostpris per måned 2020 (afrundet op til nærmeste 100)</t>
  </si>
  <si>
    <t>Ph.d.-Studerende</t>
  </si>
  <si>
    <t>Beregnet kostpris per måned 2021</t>
  </si>
  <si>
    <t>Beregnet kostpris per måned 2021 (afrundet op til nærmeste 100)</t>
  </si>
  <si>
    <t>Beregnet kostpris per måned 2022</t>
  </si>
  <si>
    <t>Beregnet kostpris per måned 2022 (afrundet op til nærmeste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</si>
</sst>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2" borderId="3" xfId="0" applyFill="1" applyBorder="1"/>
    <xf numFmtId="0" fontId="0" fillId="2" borderId="3" xfId="0" applyFont="1" applyFill="1" applyBorder="1" applyAlignment="1">
      <alignment horizontal="center"/>
    </xf>
    <xf numFmtId="0" fontId="2" fillId="0" borderId="0" xfId="0" applyFont="1"/>
    <xf numFmtId="0" fontId="0" fillId="0" borderId="5" xfId="0" applyBorder="1"/>
    <xf numFmtId="0" fontId="0" fillId="2" borderId="3" xfId="0" applyFill="1" applyBorder="1" applyAlignment="1">
      <alignment horizontal="center"/>
    </xf>
    <xf numFmtId="0" fontId="0" fillId="2" borderId="0" xfId="0" applyFill="1" applyBorder="1"/>
    <xf numFmtId="0" fontId="0" fillId="2" borderId="6" xfId="0" applyFill="1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8" xfId="0" applyFill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0" fontId="0" fillId="0" borderId="5" xfId="0" applyFill="1" applyBorder="1" applyAlignment="1">
      <alignment wrapText="1"/>
    </xf>
    <xf numFmtId="43" fontId="0" fillId="0" borderId="0" xfId="1" applyFont="1"/>
    <xf numFmtId="0" fontId="0" fillId="0" borderId="0" xfId="0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3" fontId="3" fillId="0" borderId="8" xfId="0" applyNumberFormat="1" applyFont="1" applyBorder="1" applyAlignment="1">
      <alignment vertical="center"/>
    </xf>
    <xf numFmtId="3" fontId="3" fillId="2" borderId="8" xfId="0" applyNumberFormat="1" applyFont="1" applyFill="1" applyBorder="1"/>
    <xf numFmtId="3" fontId="3" fillId="2" borderId="3" xfId="0" applyNumberFormat="1" applyFont="1" applyFill="1" applyBorder="1"/>
    <xf numFmtId="3" fontId="3" fillId="2" borderId="9" xfId="0" applyNumberFormat="1" applyFont="1" applyFill="1" applyBorder="1"/>
    <xf numFmtId="3" fontId="3" fillId="2" borderId="7" xfId="0" applyNumberFormat="1" applyFont="1" applyFill="1" applyBorder="1"/>
    <xf numFmtId="0" fontId="0" fillId="0" borderId="13" xfId="0" applyBorder="1"/>
    <xf numFmtId="0" fontId="2" fillId="3" borderId="18" xfId="0" applyFont="1" applyFill="1" applyBorder="1"/>
    <xf numFmtId="0" fontId="0" fillId="3" borderId="19" xfId="0" applyFill="1" applyBorder="1"/>
    <xf numFmtId="0" fontId="0" fillId="0" borderId="5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2" fillId="3" borderId="20" xfId="0" applyFont="1" applyFill="1" applyBorder="1" applyAlignment="1">
      <alignment horizontal="center"/>
    </xf>
    <xf numFmtId="0" fontId="0" fillId="3" borderId="20" xfId="0" applyFill="1" applyBorder="1"/>
    <xf numFmtId="43" fontId="0" fillId="0" borderId="8" xfId="1" applyFont="1" applyBorder="1"/>
    <xf numFmtId="43" fontId="0" fillId="0" borderId="9" xfId="1" applyFont="1" applyBorder="1"/>
    <xf numFmtId="0" fontId="2" fillId="0" borderId="20" xfId="0" applyFont="1" applyBorder="1"/>
    <xf numFmtId="0" fontId="0" fillId="0" borderId="9" xfId="0" applyBorder="1"/>
    <xf numFmtId="43" fontId="0" fillId="0" borderId="16" xfId="1" applyFont="1" applyBorder="1"/>
    <xf numFmtId="43" fontId="0" fillId="3" borderId="20" xfId="1" applyFont="1" applyFill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8" xfId="0" applyBorder="1" applyAlignment="1">
      <alignment horizontal="center"/>
    </xf>
    <xf numFmtId="0" fontId="2" fillId="3" borderId="17" xfId="0" applyFont="1" applyFill="1" applyBorder="1"/>
    <xf numFmtId="0" fontId="0" fillId="3" borderId="17" xfId="0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4" xfId="0" applyFont="1" applyFill="1" applyBorder="1"/>
    <xf numFmtId="0" fontId="2" fillId="3" borderId="25" xfId="0" applyFont="1" applyFill="1" applyBorder="1"/>
    <xf numFmtId="0" fontId="0" fillId="3" borderId="26" xfId="0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4" borderId="7" xfId="0" applyFill="1" applyBorder="1"/>
    <xf numFmtId="0" fontId="2" fillId="4" borderId="6" xfId="0" applyFont="1" applyFill="1" applyBorder="1"/>
    <xf numFmtId="0" fontId="0" fillId="4" borderId="6" xfId="0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0" xfId="0" applyFont="1"/>
    <xf numFmtId="0" fontId="2" fillId="3" borderId="4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2" fillId="3" borderId="1" xfId="0" applyFont="1" applyFill="1" applyBorder="1" applyAlignment="1">
      <alignment horizontal="center"/>
    </xf>
    <xf numFmtId="0" fontId="0" fillId="4" borderId="21" xfId="0" applyFill="1" applyBorder="1"/>
    <xf numFmtId="0" fontId="2" fillId="4" borderId="22" xfId="0" applyFont="1" applyFill="1" applyBorder="1"/>
    <xf numFmtId="0" fontId="5" fillId="4" borderId="14" xfId="0" applyFont="1" applyFill="1" applyBorder="1" applyAlignment="1">
      <alignment horizontal="center"/>
    </xf>
    <xf numFmtId="0" fontId="6" fillId="4" borderId="15" xfId="0" applyFont="1" applyFill="1" applyBorder="1"/>
    <xf numFmtId="0" fontId="6" fillId="4" borderId="14" xfId="0" applyFont="1" applyFill="1" applyBorder="1"/>
    <xf numFmtId="164" fontId="7" fillId="4" borderId="16" xfId="0" applyNumberFormat="1" applyFont="1" applyFill="1" applyBorder="1"/>
    <xf numFmtId="164" fontId="7" fillId="4" borderId="14" xfId="0" applyNumberFormat="1" applyFont="1" applyFill="1" applyBorder="1"/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8" fillId="0" borderId="0" xfId="0" applyFont="1"/>
    <xf numFmtId="4" fontId="0" fillId="2" borderId="8" xfId="1" applyNumberFormat="1" applyFont="1" applyFill="1" applyBorder="1"/>
    <xf numFmtId="4" fontId="0" fillId="2" borderId="9" xfId="1" applyNumberFormat="1" applyFont="1" applyFill="1" applyBorder="1"/>
    <xf numFmtId="4" fontId="0" fillId="2" borderId="20" xfId="1" applyNumberFormat="1" applyFont="1" applyFill="1" applyBorder="1"/>
    <xf numFmtId="164" fontId="3" fillId="2" borderId="19" xfId="1" applyNumberFormat="1" applyFont="1" applyFill="1" applyBorder="1" applyAlignment="1">
      <alignment horizontal="center"/>
    </xf>
    <xf numFmtId="4" fontId="0" fillId="2" borderId="3" xfId="1" applyNumberFormat="1" applyFont="1" applyFill="1" applyBorder="1"/>
    <xf numFmtId="4" fontId="0" fillId="2" borderId="7" xfId="1" applyNumberFormat="1" applyFont="1" applyFill="1" applyBorder="1"/>
    <xf numFmtId="3" fontId="0" fillId="2" borderId="8" xfId="1" applyNumberFormat="1" applyFont="1" applyFill="1" applyBorder="1"/>
    <xf numFmtId="3" fontId="3" fillId="2" borderId="19" xfId="1" applyNumberFormat="1" applyFont="1" applyFill="1" applyBorder="1" applyAlignment="1">
      <alignment horizontal="center"/>
    </xf>
    <xf numFmtId="3" fontId="0" fillId="2" borderId="9" xfId="1" applyNumberFormat="1" applyFont="1" applyFill="1" applyBorder="1"/>
    <xf numFmtId="3" fontId="7" fillId="4" borderId="16" xfId="0" applyNumberFormat="1" applyFont="1" applyFill="1" applyBorder="1"/>
    <xf numFmtId="3" fontId="7" fillId="4" borderId="14" xfId="0" applyNumberFormat="1" applyFont="1" applyFill="1" applyBorder="1"/>
    <xf numFmtId="0" fontId="2" fillId="3" borderId="12" xfId="0" applyFont="1" applyFill="1" applyBorder="1"/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3" fontId="0" fillId="2" borderId="3" xfId="1" applyNumberFormat="1" applyFont="1" applyFill="1" applyBorder="1"/>
    <xf numFmtId="3" fontId="3" fillId="2" borderId="8" xfId="1" applyNumberFormat="1" applyFont="1" applyFill="1" applyBorder="1"/>
    <xf numFmtId="3" fontId="3" fillId="2" borderId="3" xfId="1" applyNumberFormat="1" applyFont="1" applyFill="1" applyBorder="1" applyAlignment="1">
      <alignment horizontal="center"/>
    </xf>
    <xf numFmtId="3" fontId="3" fillId="2" borderId="3" xfId="1" applyNumberFormat="1" applyFont="1" applyFill="1" applyBorder="1"/>
    <xf numFmtId="3" fontId="3" fillId="2" borderId="9" xfId="1" applyNumberFormat="1" applyFont="1" applyFill="1" applyBorder="1" applyAlignment="1">
      <alignment vertical="center"/>
    </xf>
    <xf numFmtId="3" fontId="3" fillId="2" borderId="9" xfId="1" applyNumberFormat="1" applyFont="1" applyFill="1" applyBorder="1"/>
    <xf numFmtId="3" fontId="3" fillId="2" borderId="7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50"/>
  <sheetViews>
    <sheetView tabSelected="1" topLeftCell="V127" zoomScaleNormal="100" workbookViewId="0">
      <selection activeCell="AD139" sqref="AD139"/>
    </sheetView>
  </sheetViews>
  <sheetFormatPr defaultRowHeight="15" x14ac:dyDescent="0.25"/>
  <cols>
    <col min="1" max="1" width="12" hidden="1" customWidth="1"/>
    <col min="2" max="2" width="32.5703125" hidden="1" customWidth="1"/>
    <col min="3" max="3" width="9.140625" hidden="1" customWidth="1"/>
    <col min="4" max="4" width="11.42578125" hidden="1" customWidth="1"/>
    <col min="5" max="5" width="11.7109375" hidden="1" customWidth="1"/>
    <col min="6" max="6" width="11.5703125" hidden="1" customWidth="1"/>
    <col min="7" max="8" width="9.140625" hidden="1" customWidth="1"/>
    <col min="9" max="9" width="32.85546875" hidden="1" customWidth="1"/>
    <col min="10" max="10" width="9.140625" hidden="1" customWidth="1"/>
    <col min="11" max="11" width="14.5703125" hidden="1" customWidth="1"/>
    <col min="12" max="12" width="14" hidden="1" customWidth="1"/>
    <col min="13" max="13" width="13.28515625" hidden="1" customWidth="1"/>
    <col min="14" max="15" width="9.140625" hidden="1" customWidth="1"/>
    <col min="16" max="16" width="32.85546875" hidden="1" customWidth="1"/>
    <col min="17" max="17" width="9.140625" hidden="1" customWidth="1"/>
    <col min="18" max="18" width="10.140625" hidden="1" customWidth="1"/>
    <col min="19" max="20" width="10.7109375" hidden="1" customWidth="1"/>
    <col min="21" max="21" width="9.140625" hidden="1" customWidth="1"/>
    <col min="23" max="23" width="32.85546875" bestFit="1" customWidth="1"/>
    <col min="25" max="25" width="11.28515625" customWidth="1"/>
    <col min="26" max="26" width="10.7109375" customWidth="1"/>
    <col min="27" max="27" width="10.28515625" customWidth="1"/>
  </cols>
  <sheetData>
    <row r="2" spans="1:29" ht="18.75" x14ac:dyDescent="0.3">
      <c r="B2" s="84">
        <v>2016</v>
      </c>
      <c r="I2" s="84">
        <v>2016</v>
      </c>
      <c r="P2" s="84">
        <v>2017</v>
      </c>
      <c r="W2" s="84">
        <v>2017</v>
      </c>
    </row>
    <row r="3" spans="1:29" ht="15.75" thickBot="1" x14ac:dyDescent="0.3">
      <c r="AC3" t="s">
        <v>146</v>
      </c>
    </row>
    <row r="4" spans="1:29" ht="15.75" thickBot="1" x14ac:dyDescent="0.3">
      <c r="A4" s="69"/>
      <c r="B4" s="70" t="s">
        <v>0</v>
      </c>
      <c r="C4" s="71"/>
      <c r="D4" s="72" t="s">
        <v>3</v>
      </c>
      <c r="E4" s="72" t="s">
        <v>4</v>
      </c>
      <c r="F4" s="72" t="s">
        <v>5</v>
      </c>
      <c r="H4" s="96"/>
      <c r="I4" s="70" t="s">
        <v>0</v>
      </c>
      <c r="J4" s="71"/>
      <c r="K4" s="72" t="s">
        <v>3</v>
      </c>
      <c r="L4" s="72" t="s">
        <v>4</v>
      </c>
      <c r="M4" s="72" t="s">
        <v>5</v>
      </c>
      <c r="O4" s="69"/>
      <c r="P4" s="70" t="s">
        <v>0</v>
      </c>
      <c r="Q4" s="71"/>
      <c r="R4" s="72" t="s">
        <v>3</v>
      </c>
      <c r="S4" s="72" t="s">
        <v>4</v>
      </c>
      <c r="T4" s="72" t="s">
        <v>5</v>
      </c>
      <c r="V4" s="96"/>
      <c r="W4" s="70" t="s">
        <v>0</v>
      </c>
      <c r="X4" s="71"/>
      <c r="Y4" s="72" t="s">
        <v>3</v>
      </c>
      <c r="Z4" s="72" t="s">
        <v>4</v>
      </c>
      <c r="AA4" s="72" t="s">
        <v>5</v>
      </c>
    </row>
    <row r="5" spans="1:29" x14ac:dyDescent="0.25">
      <c r="A5" s="73"/>
      <c r="B5" s="74" t="s">
        <v>19</v>
      </c>
      <c r="C5" s="73"/>
      <c r="D5" s="66"/>
      <c r="E5" s="66"/>
      <c r="F5" s="73"/>
      <c r="H5" s="66"/>
      <c r="I5" s="74" t="s">
        <v>19</v>
      </c>
      <c r="J5" s="73"/>
      <c r="K5" s="66"/>
      <c r="L5" s="73"/>
      <c r="M5" s="73"/>
      <c r="O5" s="66"/>
      <c r="P5" s="74" t="s">
        <v>19</v>
      </c>
      <c r="Q5" s="73"/>
      <c r="R5" s="66"/>
      <c r="S5" s="73"/>
      <c r="T5" s="73"/>
      <c r="V5" s="66"/>
      <c r="W5" s="74" t="s">
        <v>19</v>
      </c>
      <c r="X5" s="73"/>
      <c r="Y5" s="66"/>
      <c r="Z5" s="73"/>
      <c r="AA5" s="73"/>
    </row>
    <row r="6" spans="1:29" x14ac:dyDescent="0.25">
      <c r="A6" s="3">
        <v>111</v>
      </c>
      <c r="B6" s="1" t="s">
        <v>1</v>
      </c>
      <c r="C6" s="2"/>
      <c r="D6" s="103">
        <f>((Datagrundlag!B9+((Datagrundlag!B34+Datagrundlag!B35)/12))*Datagrundlag!G4)*(Datagrundlag!I4/100+1)</f>
        <v>58902.047576939003</v>
      </c>
      <c r="E6" s="103">
        <f>((Datagrundlag!B9+((Datagrundlag!B34+Datagrundlag!B35+Datagrundlag!B36)/12))*Datagrundlag!G4)*(Datagrundlag!I4/100+1)</f>
        <v>63424.516909438993</v>
      </c>
      <c r="F6" s="104" t="s">
        <v>90</v>
      </c>
      <c r="H6" s="97">
        <v>111</v>
      </c>
      <c r="I6" s="1" t="s">
        <v>1</v>
      </c>
      <c r="J6" s="2"/>
      <c r="K6" s="85">
        <f>((D6+167.74)/(1*160.33)*1.035+3.05)*160.33</f>
        <v>61626.236642131858</v>
      </c>
      <c r="L6" s="87">
        <f>((E6+167.74)/(1*160.33)*1.035+3.05)*160.33</f>
        <v>66306.992401269352</v>
      </c>
      <c r="M6" s="88" t="s">
        <v>90</v>
      </c>
      <c r="O6" s="97">
        <v>111</v>
      </c>
      <c r="P6" s="1" t="s">
        <v>1</v>
      </c>
      <c r="Q6" s="2"/>
      <c r="R6" s="91">
        <f>(3*K6+8*K6*1.017+K6*1.017*1.015)/12</f>
        <v>62490.31351265034</v>
      </c>
      <c r="S6" s="91">
        <f>(3*L6+8*L6*1.017+L6*1.017*1.015)/12</f>
        <v>67236.699318475643</v>
      </c>
      <c r="T6" s="92" t="s">
        <v>90</v>
      </c>
      <c r="V6" s="97">
        <v>111</v>
      </c>
      <c r="W6" s="1" t="s">
        <v>1</v>
      </c>
      <c r="X6" s="2"/>
      <c r="Y6" s="91">
        <f>ROUND((R6+50),-2)</f>
        <v>62500</v>
      </c>
      <c r="Z6" s="91">
        <f>ROUND((S6+50),-2)</f>
        <v>67300</v>
      </c>
      <c r="AA6" s="92" t="s">
        <v>90</v>
      </c>
    </row>
    <row r="7" spans="1:29" x14ac:dyDescent="0.25">
      <c r="A7" s="3">
        <v>114</v>
      </c>
      <c r="B7" s="1" t="s">
        <v>2</v>
      </c>
      <c r="C7" s="2"/>
      <c r="D7" s="103">
        <f>((Datagrundlag!B7+((Datagrundlag!B29+Datagrundlag!B30+Datagrundlag!B31)/12))*Datagrundlag!G4)*(Datagrundlag!I4/100+1)</f>
        <v>58718.837319313498</v>
      </c>
      <c r="E7" s="103">
        <f>((Datagrundlag!B7+((Datagrundlag!B29+Datagrundlag!B30+Datagrundlag!B31)/12))*Datagrundlag!G4)*(Datagrundlag!I4/100+1)</f>
        <v>58718.837319313498</v>
      </c>
      <c r="F7" s="105">
        <f>((Datagrundlag!B7+((Datagrundlag!B29+Datagrundlag!B30+Datagrundlag!B31)/12))*Datagrundlag!G4)*(Datagrundlag!I4/100+1)</f>
        <v>58718.837319313498</v>
      </c>
      <c r="H7" s="97">
        <v>114</v>
      </c>
      <c r="I7" s="1" t="s">
        <v>2</v>
      </c>
      <c r="J7" s="2"/>
      <c r="K7" s="85">
        <f t="shared" ref="K7:K13" si="0">((D7+167.74)/(1*160.33)*1.035+3.05)*160.33</f>
        <v>61436.614025489464</v>
      </c>
      <c r="L7" s="85">
        <f t="shared" ref="L7:L13" si="1">((E7+167.74)/(1*160.33)*1.035+3.05)*160.33</f>
        <v>61436.614025489464</v>
      </c>
      <c r="M7" s="89">
        <f>((F7+167.74)/(1*160.33)*1.035+3.05)*160.33</f>
        <v>61436.614025489464</v>
      </c>
      <c r="O7" s="97">
        <v>114</v>
      </c>
      <c r="P7" s="1" t="s">
        <v>2</v>
      </c>
      <c r="Q7" s="2"/>
      <c r="R7" s="91">
        <f t="shared" ref="R7:R13" si="2">(3*K7+8*K7*1.017+K7*1.017*1.015)/12</f>
        <v>62298.032149894359</v>
      </c>
      <c r="S7" s="91">
        <f t="shared" ref="S7:S13" si="3">(3*L7+8*L7*1.017+L7*1.017*1.015)/12</f>
        <v>62298.032149894359</v>
      </c>
      <c r="T7" s="91">
        <f>(3*M7+8*M7*1.017+M7*1.017*1.015)/12</f>
        <v>62298.032149894359</v>
      </c>
      <c r="V7" s="97">
        <v>114</v>
      </c>
      <c r="W7" s="1" t="s">
        <v>2</v>
      </c>
      <c r="X7" s="2"/>
      <c r="Y7" s="91">
        <f>ROUND((R7+50),-2)</f>
        <v>62300</v>
      </c>
      <c r="Z7" s="91">
        <f t="shared" ref="Z7:Z13" si="4">ROUND((S7+50),-2)</f>
        <v>62300</v>
      </c>
      <c r="AA7" s="91">
        <f>ROUND((T7+50),-2)</f>
        <v>62300</v>
      </c>
    </row>
    <row r="8" spans="1:29" x14ac:dyDescent="0.25">
      <c r="A8" s="3">
        <v>121</v>
      </c>
      <c r="B8" s="1" t="s">
        <v>16</v>
      </c>
      <c r="C8" s="2"/>
      <c r="D8" s="103">
        <f>((Datagrundlag!B7+((Datagrundlag!B23+Datagrundlag!B24)/12))*Datagrundlag!G4)*(Datagrundlag!I4/100+1)</f>
        <v>47864.910921313502</v>
      </c>
      <c r="E8" s="103">
        <f>((Datagrundlag!B7+((Datagrundlag!B23+Datagrundlag!B24+Datagrundlag!B25)/12))*Datagrundlag!G4)*(Datagrundlag!I4/100+1)</f>
        <v>51884.883661313506</v>
      </c>
      <c r="F8" s="103">
        <f>((Datagrundlag!B7+((Datagrundlag!B23+Datagrundlag!B24+Datagrundlag!B25+Datagrundlag!B26)/12))*Datagrundlag!G4)*(Datagrundlag!I4/100+1)</f>
        <v>55402.359808813497</v>
      </c>
      <c r="H8" s="97">
        <v>121</v>
      </c>
      <c r="I8" s="1" t="s">
        <v>16</v>
      </c>
      <c r="J8" s="2"/>
      <c r="K8" s="85">
        <f t="shared" si="0"/>
        <v>50202.800203559469</v>
      </c>
      <c r="L8" s="85">
        <f t="shared" si="1"/>
        <v>54363.471989459467</v>
      </c>
      <c r="M8" s="89">
        <f t="shared" ref="M8:M13" si="5">((F8+167.74)/(1*160.33)*1.035+3.05)*160.33</f>
        <v>58004.059802121956</v>
      </c>
      <c r="O8" s="97">
        <v>121</v>
      </c>
      <c r="P8" s="1" t="s">
        <v>16</v>
      </c>
      <c r="Q8" s="2"/>
      <c r="R8" s="91">
        <f t="shared" si="2"/>
        <v>50906.706215913619</v>
      </c>
      <c r="S8" s="91">
        <f t="shared" si="3"/>
        <v>55125.715821091668</v>
      </c>
      <c r="T8" s="91">
        <f t="shared" ref="T8:T13" si="6">(3*M8+8*M8*1.017+M8*1.017*1.015)/12</f>
        <v>58817.349225622449</v>
      </c>
      <c r="V8" s="97">
        <v>121</v>
      </c>
      <c r="W8" s="1" t="s">
        <v>16</v>
      </c>
      <c r="X8" s="2"/>
      <c r="Y8" s="91">
        <f t="shared" ref="Y8:Y13" si="7">ROUND((R8+50),-2)</f>
        <v>51000</v>
      </c>
      <c r="Z8" s="91">
        <f t="shared" si="4"/>
        <v>55200</v>
      </c>
      <c r="AA8" s="91">
        <f t="shared" ref="AA8:AA13" si="8">ROUND((T8+50),-2)</f>
        <v>58900</v>
      </c>
      <c r="AB8" t="s">
        <v>146</v>
      </c>
    </row>
    <row r="9" spans="1:29" x14ac:dyDescent="0.25">
      <c r="A9" s="3">
        <v>124</v>
      </c>
      <c r="B9" s="1" t="s">
        <v>17</v>
      </c>
      <c r="C9" s="2"/>
      <c r="D9" s="103">
        <f>D8</f>
        <v>47864.910921313502</v>
      </c>
      <c r="E9" s="103">
        <f>E8</f>
        <v>51884.883661313506</v>
      </c>
      <c r="F9" s="105">
        <f>F8</f>
        <v>55402.359808813497</v>
      </c>
      <c r="H9" s="97">
        <v>124</v>
      </c>
      <c r="I9" s="1" t="s">
        <v>17</v>
      </c>
      <c r="J9" s="2"/>
      <c r="K9" s="85">
        <f t="shared" si="0"/>
        <v>50202.800203559469</v>
      </c>
      <c r="L9" s="85">
        <f t="shared" si="1"/>
        <v>54363.471989459467</v>
      </c>
      <c r="M9" s="89">
        <f t="shared" si="5"/>
        <v>58004.059802121956</v>
      </c>
      <c r="O9" s="97">
        <v>124</v>
      </c>
      <c r="P9" s="1" t="s">
        <v>17</v>
      </c>
      <c r="Q9" s="2"/>
      <c r="R9" s="91">
        <f t="shared" si="2"/>
        <v>50906.706215913619</v>
      </c>
      <c r="S9" s="91">
        <f t="shared" si="3"/>
        <v>55125.715821091668</v>
      </c>
      <c r="T9" s="91">
        <f t="shared" si="6"/>
        <v>58817.349225622449</v>
      </c>
      <c r="V9" s="97">
        <v>124</v>
      </c>
      <c r="W9" s="1" t="s">
        <v>17</v>
      </c>
      <c r="X9" s="2"/>
      <c r="Y9" s="91">
        <f t="shared" si="7"/>
        <v>51000</v>
      </c>
      <c r="Z9" s="91">
        <f t="shared" si="4"/>
        <v>55200</v>
      </c>
      <c r="AA9" s="91">
        <f t="shared" si="8"/>
        <v>58900</v>
      </c>
    </row>
    <row r="10" spans="1:29" x14ac:dyDescent="0.25">
      <c r="A10" s="3">
        <v>131</v>
      </c>
      <c r="B10" s="1" t="s">
        <v>6</v>
      </c>
      <c r="C10" s="2"/>
      <c r="D10" s="103">
        <f>((Datagrundlag!B7+(Datagrundlag!B18/12))*Datagrundlag!G4)*(Datagrundlag!I4/100+1)</f>
        <v>39885.265032413503</v>
      </c>
      <c r="E10" s="103">
        <f>((Datagrundlag!B7+((Datagrundlag!B18+Datagrundlag!B19)/12))*Datagrundlag!G4)*(Datagrundlag!I4/100+1)</f>
        <v>43905.237772413493</v>
      </c>
      <c r="F10" s="105">
        <f>((Datagrundlag!B7+((Datagrundlag!B18+Datagrundlag!B19+Datagrundlag!B20)/12))*Datagrundlag!G4)*(Datagrundlag!I4/100+1)</f>
        <v>46920.217327413498</v>
      </c>
      <c r="H10" s="97">
        <v>131</v>
      </c>
      <c r="I10" s="1" t="s">
        <v>6</v>
      </c>
      <c r="J10" s="2"/>
      <c r="K10" s="85">
        <f t="shared" si="0"/>
        <v>41943.866708547968</v>
      </c>
      <c r="L10" s="85">
        <f t="shared" si="1"/>
        <v>46104.538494447959</v>
      </c>
      <c r="M10" s="89">
        <f t="shared" si="5"/>
        <v>49225.042333872967</v>
      </c>
      <c r="O10" s="97">
        <v>131</v>
      </c>
      <c r="P10" s="1" t="s">
        <v>6</v>
      </c>
      <c r="Q10" s="2"/>
      <c r="R10" s="91">
        <f t="shared" si="2"/>
        <v>42531.972149635192</v>
      </c>
      <c r="S10" s="91">
        <f t="shared" si="3"/>
        <v>46750.981754813234</v>
      </c>
      <c r="T10" s="91">
        <f t="shared" si="6"/>
        <v>49915.238958696777</v>
      </c>
      <c r="V10" s="97">
        <v>131</v>
      </c>
      <c r="W10" s="1" t="s">
        <v>6</v>
      </c>
      <c r="X10" s="2"/>
      <c r="Y10" s="91">
        <f t="shared" si="7"/>
        <v>42600</v>
      </c>
      <c r="Z10" s="91">
        <f t="shared" si="4"/>
        <v>46800</v>
      </c>
      <c r="AA10" s="91">
        <f t="shared" si="8"/>
        <v>50000</v>
      </c>
    </row>
    <row r="11" spans="1:29" x14ac:dyDescent="0.25">
      <c r="A11" s="3">
        <v>137</v>
      </c>
      <c r="B11" s="1" t="s">
        <v>7</v>
      </c>
      <c r="C11" s="2"/>
      <c r="D11" s="103">
        <f>((Datagrundlag!B6+(Datagrundlag!B18/12))*Datagrundlag!G4)*(Datagrundlag!I4/100+1)</f>
        <v>37882.510593372761</v>
      </c>
      <c r="E11" s="103">
        <f>((Datagrundlag!B7+(Datagrundlag!B18/12))*Datagrundlag!G4)*(Datagrundlag!I4/100+1)</f>
        <v>39885.265032413503</v>
      </c>
      <c r="F11" s="105">
        <f>((Datagrundlag!B7+((Datagrundlag!B18+Datagrundlag!B19)/12))*Datagrundlag!G4)*(Datagrundlag!I4/100+1)</f>
        <v>43905.237772413493</v>
      </c>
      <c r="H11" s="97">
        <v>137</v>
      </c>
      <c r="I11" s="1" t="s">
        <v>7</v>
      </c>
      <c r="J11" s="2"/>
      <c r="K11" s="85">
        <f t="shared" si="0"/>
        <v>39871.015864140805</v>
      </c>
      <c r="L11" s="85">
        <f t="shared" si="1"/>
        <v>41943.866708547968</v>
      </c>
      <c r="M11" s="89">
        <f t="shared" si="5"/>
        <v>46104.538494447959</v>
      </c>
      <c r="O11" s="97">
        <v>137</v>
      </c>
      <c r="P11" s="1" t="s">
        <v>7</v>
      </c>
      <c r="Q11" s="2"/>
      <c r="R11" s="91">
        <f t="shared" si="2"/>
        <v>40430.057345325884</v>
      </c>
      <c r="S11" s="91">
        <f t="shared" si="3"/>
        <v>42531.972149635192</v>
      </c>
      <c r="T11" s="91">
        <f t="shared" si="6"/>
        <v>46750.981754813234</v>
      </c>
      <c r="V11" s="97">
        <v>137</v>
      </c>
      <c r="W11" s="1" t="s">
        <v>7</v>
      </c>
      <c r="X11" s="2"/>
      <c r="Y11" s="91">
        <f t="shared" si="7"/>
        <v>40500</v>
      </c>
      <c r="Z11" s="91">
        <f t="shared" si="4"/>
        <v>42600</v>
      </c>
      <c r="AA11" s="91">
        <f t="shared" si="8"/>
        <v>46800</v>
      </c>
    </row>
    <row r="12" spans="1:29" x14ac:dyDescent="0.25">
      <c r="A12" s="97">
        <v>154</v>
      </c>
      <c r="B12" s="7" t="s">
        <v>8</v>
      </c>
      <c r="C12" s="2"/>
      <c r="D12" s="103">
        <f>((Datagrundlag!B4+(Datagrundlag!B13/12))*Datagrundlag!G4)*(Datagrundlag!I4/100+1)</f>
        <v>32405.00025714</v>
      </c>
      <c r="E12" s="103">
        <f>((Datagrundlag!B7+(Datagrundlag!B13/12))*Datagrundlag!G4)*(Datagrundlag!I4/100+1)</f>
        <v>38669.223278563499</v>
      </c>
      <c r="F12" s="103">
        <f>((Datagrundlag!B7+((Datagrundlag!B13+Datagrundlag!B14)/12))*Datagrundlag!G4)*(Datagrundlag!I4/100+1)</f>
        <v>41684.202833563504</v>
      </c>
      <c r="H12" s="97">
        <v>154</v>
      </c>
      <c r="I12" s="7" t="s">
        <v>8</v>
      </c>
      <c r="J12" s="2"/>
      <c r="K12" s="85">
        <f t="shared" si="0"/>
        <v>34201.792666139903</v>
      </c>
      <c r="L12" s="85">
        <f t="shared" si="1"/>
        <v>40685.263493313214</v>
      </c>
      <c r="M12" s="89">
        <f t="shared" si="5"/>
        <v>43805.767332738222</v>
      </c>
      <c r="O12" s="97">
        <v>154</v>
      </c>
      <c r="P12" s="7" t="s">
        <v>8</v>
      </c>
      <c r="Q12" s="2"/>
      <c r="R12" s="91">
        <f t="shared" si="2"/>
        <v>34681.344551560018</v>
      </c>
      <c r="S12" s="91">
        <f t="shared" si="3"/>
        <v>41255.721744068833</v>
      </c>
      <c r="T12" s="91">
        <f t="shared" si="6"/>
        <v>44419.978947952368</v>
      </c>
      <c r="V12" s="97">
        <v>154</v>
      </c>
      <c r="W12" s="7" t="s">
        <v>8</v>
      </c>
      <c r="X12" s="2"/>
      <c r="Y12" s="91">
        <f t="shared" si="7"/>
        <v>34700</v>
      </c>
      <c r="Z12" s="91">
        <f t="shared" si="4"/>
        <v>41300</v>
      </c>
      <c r="AA12" s="91">
        <f t="shared" si="8"/>
        <v>44500</v>
      </c>
      <c r="AC12" t="s">
        <v>146</v>
      </c>
    </row>
    <row r="13" spans="1:29" x14ac:dyDescent="0.25">
      <c r="A13" s="98">
        <v>212</v>
      </c>
      <c r="B13" s="8" t="s">
        <v>157</v>
      </c>
      <c r="C13" s="27"/>
      <c r="D13" s="106">
        <v>33593.75</v>
      </c>
      <c r="E13" s="107">
        <v>37937.5</v>
      </c>
      <c r="F13" s="108">
        <v>43557.58</v>
      </c>
      <c r="H13" s="98">
        <v>212</v>
      </c>
      <c r="I13" s="8" t="s">
        <v>157</v>
      </c>
      <c r="J13" s="27"/>
      <c r="K13" s="85">
        <f t="shared" si="0"/>
        <v>35432.148649999996</v>
      </c>
      <c r="L13" s="85">
        <f t="shared" si="1"/>
        <v>39927.929899999996</v>
      </c>
      <c r="M13" s="89">
        <f t="shared" si="5"/>
        <v>45744.712699999996</v>
      </c>
      <c r="O13" s="98">
        <v>212</v>
      </c>
      <c r="P13" s="8" t="s">
        <v>157</v>
      </c>
      <c r="Q13" s="27"/>
      <c r="R13" s="91">
        <f t="shared" si="2"/>
        <v>35928.951664258806</v>
      </c>
      <c r="S13" s="91">
        <f t="shared" si="3"/>
        <v>40487.769387110362</v>
      </c>
      <c r="T13" s="91">
        <f t="shared" si="6"/>
        <v>46386.110752944871</v>
      </c>
      <c r="V13" s="98">
        <v>212</v>
      </c>
      <c r="W13" s="8" t="s">
        <v>157</v>
      </c>
      <c r="X13" s="27"/>
      <c r="Y13" s="91">
        <f t="shared" si="7"/>
        <v>36000</v>
      </c>
      <c r="Z13" s="91">
        <f t="shared" si="4"/>
        <v>40500</v>
      </c>
      <c r="AA13" s="91">
        <f t="shared" si="8"/>
        <v>46400</v>
      </c>
    </row>
    <row r="14" spans="1:29" x14ac:dyDescent="0.25">
      <c r="A14" s="75"/>
      <c r="B14" s="76" t="s">
        <v>18</v>
      </c>
      <c r="C14" s="77"/>
      <c r="D14" s="94"/>
      <c r="E14" s="94"/>
      <c r="F14" s="95"/>
      <c r="H14" s="99"/>
      <c r="I14" s="76" t="s">
        <v>18</v>
      </c>
      <c r="J14" s="77"/>
      <c r="K14" s="78"/>
      <c r="L14" s="79"/>
      <c r="M14" s="79"/>
      <c r="O14" s="99"/>
      <c r="P14" s="76" t="s">
        <v>18</v>
      </c>
      <c r="Q14" s="77"/>
      <c r="R14" s="94"/>
      <c r="S14" s="95"/>
      <c r="T14" s="95"/>
      <c r="V14" s="99"/>
      <c r="W14" s="76" t="s">
        <v>18</v>
      </c>
      <c r="X14" s="77"/>
      <c r="Y14" s="94"/>
      <c r="Z14" s="95"/>
      <c r="AA14" s="95"/>
    </row>
    <row r="15" spans="1:29" x14ac:dyDescent="0.25">
      <c r="A15" s="3">
        <v>421</v>
      </c>
      <c r="B15" s="1" t="s">
        <v>15</v>
      </c>
      <c r="C15" s="2"/>
      <c r="D15" s="103">
        <f>(Datagrundlag!B10*Datagrundlag!G4)*(Datagrundlag!I4/100+1)</f>
        <v>45316.047205516501</v>
      </c>
      <c r="E15" s="103">
        <f>((Datagrundlag!B10+(Datagrundlag!B39/12))*Datagrundlag!G4)*(Datagrundlag!I4/100+1)</f>
        <v>47828.530168016507</v>
      </c>
      <c r="F15" s="105">
        <f>((Datagrundlag!B10+(Datagrundlag!B40/12))*Datagrundlag!G4)*(Datagrundlag!I4/100+1)</f>
        <v>49336.019945516506</v>
      </c>
      <c r="H15" s="97">
        <v>421</v>
      </c>
      <c r="I15" s="1" t="s">
        <v>15</v>
      </c>
      <c r="J15" s="2"/>
      <c r="K15" s="85">
        <f>((D15+167.74)/(1*160.33)*1.035+3.05)*160.33</f>
        <v>47564.726257709568</v>
      </c>
      <c r="L15" s="89">
        <f>((E15+167.74)/(1*160.33)*1.035+3.05)*160.33</f>
        <v>50165.146123897081</v>
      </c>
      <c r="M15" s="89">
        <f>((F15+167.74)/(1*160.33)*1.035+3.05)*160.33</f>
        <v>51725.398043609581</v>
      </c>
      <c r="O15" s="97">
        <v>421</v>
      </c>
      <c r="P15" s="1" t="s">
        <v>15</v>
      </c>
      <c r="Q15" s="2"/>
      <c r="R15" s="91">
        <f>(3*K15+8*K15*1.017+K15*1.017*1.015)/12</f>
        <v>48231.643175750476</v>
      </c>
      <c r="S15" s="91">
        <f>(3*L15+8*L15*1.017+L15*1.017*1.015)/12</f>
        <v>50868.52417898678</v>
      </c>
      <c r="T15" s="91">
        <f>(3*M15+8*M15*1.017+M15*1.017*1.015)/12</f>
        <v>52450.652780928533</v>
      </c>
      <c r="V15" s="97">
        <v>421</v>
      </c>
      <c r="W15" s="1" t="s">
        <v>15</v>
      </c>
      <c r="X15" s="2"/>
      <c r="Y15" s="91">
        <f>ROUND((R15+50),-2)</f>
        <v>48300</v>
      </c>
      <c r="Z15" s="91">
        <f>ROUND((S15+50),-2)</f>
        <v>50900</v>
      </c>
      <c r="AA15" s="91">
        <f>ROUND((T15+50),-2)</f>
        <v>52500</v>
      </c>
    </row>
    <row r="16" spans="1:29" x14ac:dyDescent="0.25">
      <c r="A16" s="3">
        <v>422</v>
      </c>
      <c r="B16" s="1" t="s">
        <v>9</v>
      </c>
      <c r="C16" s="2"/>
      <c r="D16" s="28">
        <f>(((Datagrundlag!B4*(Datagrundlag!I4/100+1))+((Datagrundlag!B44/12)*(Datagrundlag!I6/100+1))))*Datagrundlag!G4</f>
        <v>32099.62307944</v>
      </c>
      <c r="E16" s="28">
        <f>((((Datagrundlag!B6+(Datagrundlag!B48/12))*(Datagrundlag!I4/100+1))+((Datagrundlag!B45/12)*(Datagrundlag!I6/100+1))))*Datagrundlag!G4</f>
        <v>38857.525629822761</v>
      </c>
      <c r="F16" s="28">
        <f>((((Datagrundlag!B7+(Datagrundlag!B49/12))*(Datagrundlag!I4/100+1))+((Datagrundlag!B46/12)*(Datagrundlag!I6/100+1))))*Datagrundlag!G4</f>
        <v>43780.338832863505</v>
      </c>
      <c r="H16" s="97">
        <v>422</v>
      </c>
      <c r="I16" s="1" t="s">
        <v>9</v>
      </c>
      <c r="J16" s="2"/>
      <c r="K16" s="85">
        <f t="shared" ref="K16:K23" si="9">((D16+167.74)/(1*160.33)*1.035+3.05)*160.33</f>
        <v>33885.727287220405</v>
      </c>
      <c r="L16" s="89">
        <f t="shared" ref="L16:L23" si="10">((E16+167.74)/(1*160.33)*1.035+3.05)*160.33</f>
        <v>40880.156426866561</v>
      </c>
      <c r="M16" s="89">
        <f t="shared" ref="M16:M23" si="11">((F16+167.74)/(1*160.33)*1.035+3.05)*160.33</f>
        <v>45975.268092013728</v>
      </c>
      <c r="O16" s="97">
        <v>422</v>
      </c>
      <c r="P16" s="1" t="s">
        <v>9</v>
      </c>
      <c r="Q16" s="2"/>
      <c r="R16" s="91">
        <f t="shared" ref="R16:R23" si="12">(3*K16+8*K16*1.017+K16*1.017*1.015)/12</f>
        <v>34360.847540946335</v>
      </c>
      <c r="S16" s="91">
        <f t="shared" ref="S16:S23" si="13">(3*L16+8*L16*1.017+L16*1.017*1.015)/12</f>
        <v>41453.347320166758</v>
      </c>
      <c r="T16" s="91">
        <f t="shared" ref="T16:T23" si="14">(3*M16+8*M16*1.017+M16*1.017*1.015)/12</f>
        <v>46619.898819748865</v>
      </c>
      <c r="V16" s="97">
        <v>422</v>
      </c>
      <c r="W16" s="1" t="s">
        <v>9</v>
      </c>
      <c r="X16" s="2"/>
      <c r="Y16" s="91">
        <f t="shared" ref="Y16:Y23" si="15">ROUND((R16+50),-2)</f>
        <v>34400</v>
      </c>
      <c r="Z16" s="91">
        <f t="shared" ref="Z16:Z23" si="16">ROUND((S16+50),-2)</f>
        <v>41500</v>
      </c>
      <c r="AA16" s="91">
        <f t="shared" ref="AA16:AA23" si="17">ROUND((T16+50),-2)</f>
        <v>46700</v>
      </c>
    </row>
    <row r="17" spans="1:32" x14ac:dyDescent="0.25">
      <c r="A17" s="3">
        <v>451</v>
      </c>
      <c r="B17" s="1" t="s">
        <v>10</v>
      </c>
      <c r="C17" s="2"/>
      <c r="D17" s="29">
        <f>(Datagrundlag!B4*Datagrundlag!G4)*(Datagrundlag!I4/100+1)</f>
        <v>28666.425608940001</v>
      </c>
      <c r="E17" s="29">
        <f>(Datagrundlag!B6*Datagrundlag!G4)*(Datagrundlag!I4/100+1)</f>
        <v>32927.894191322761</v>
      </c>
      <c r="F17" s="30">
        <f>(Datagrundlag!B7*Datagrundlag!G4)*(Datagrundlag!I4/100+1)</f>
        <v>34930.648630363496</v>
      </c>
      <c r="H17" s="97">
        <v>451</v>
      </c>
      <c r="I17" s="1" t="s">
        <v>10</v>
      </c>
      <c r="J17" s="2"/>
      <c r="K17" s="85">
        <f t="shared" si="9"/>
        <v>30332.367905252901</v>
      </c>
      <c r="L17" s="89">
        <f t="shared" si="10"/>
        <v>34742.987888019052</v>
      </c>
      <c r="M17" s="89">
        <f t="shared" si="11"/>
        <v>36815.838732426215</v>
      </c>
      <c r="O17" s="97">
        <v>451</v>
      </c>
      <c r="P17" s="1" t="s">
        <v>10</v>
      </c>
      <c r="Q17" s="2"/>
      <c r="R17" s="91">
        <f t="shared" si="12"/>
        <v>30757.665618744428</v>
      </c>
      <c r="S17" s="91">
        <f t="shared" si="13"/>
        <v>35230.128006943938</v>
      </c>
      <c r="T17" s="91">
        <f t="shared" si="14"/>
        <v>37332.042811253239</v>
      </c>
      <c r="V17" s="97">
        <v>451</v>
      </c>
      <c r="W17" s="1" t="s">
        <v>10</v>
      </c>
      <c r="X17" s="2"/>
      <c r="Y17" s="91">
        <f t="shared" si="15"/>
        <v>30800</v>
      </c>
      <c r="Z17" s="91">
        <f t="shared" si="16"/>
        <v>35300</v>
      </c>
      <c r="AA17" s="91">
        <f t="shared" si="17"/>
        <v>37400</v>
      </c>
    </row>
    <row r="18" spans="1:32" x14ac:dyDescent="0.25">
      <c r="A18" s="3">
        <v>431</v>
      </c>
      <c r="B18" s="1" t="s">
        <v>14</v>
      </c>
      <c r="C18" s="2"/>
      <c r="D18" s="29">
        <f>(Datagrundlag!B52*Datagrundlag!G4)*(Datagrundlag!I5/100+1)</f>
        <v>25380.038675774995</v>
      </c>
      <c r="E18" s="29">
        <f>(Datagrundlag!B53*Datagrundlag!G4)*(Datagrundlag!I5/100+1)</f>
        <v>28639.906662380996</v>
      </c>
      <c r="F18" s="30">
        <f>(Datagrundlag!B54*Datagrundlag!G4)*(Datagrundlag!I5/100+1)</f>
        <v>36479.012622149996</v>
      </c>
      <c r="H18" s="97">
        <v>431</v>
      </c>
      <c r="I18" s="1" t="s">
        <v>14</v>
      </c>
      <c r="J18" s="2"/>
      <c r="K18" s="85">
        <f t="shared" si="9"/>
        <v>26930.957429427119</v>
      </c>
      <c r="L18" s="89">
        <f t="shared" si="10"/>
        <v>30304.920795564332</v>
      </c>
      <c r="M18" s="89">
        <f t="shared" si="11"/>
        <v>38418.395463925241</v>
      </c>
      <c r="O18" s="97">
        <v>431</v>
      </c>
      <c r="P18" s="1" t="s">
        <v>14</v>
      </c>
      <c r="Q18" s="2"/>
      <c r="R18" s="91">
        <f t="shared" si="12"/>
        <v>27308.563116284469</v>
      </c>
      <c r="S18" s="91">
        <f t="shared" si="13"/>
        <v>30729.833666269133</v>
      </c>
      <c r="T18" s="91">
        <f t="shared" si="14"/>
        <v>38957.069391323799</v>
      </c>
      <c r="V18" s="97">
        <v>431</v>
      </c>
      <c r="W18" s="1" t="s">
        <v>14</v>
      </c>
      <c r="X18" s="2"/>
      <c r="Y18" s="91">
        <f t="shared" si="15"/>
        <v>27400</v>
      </c>
      <c r="Z18" s="91">
        <f t="shared" si="16"/>
        <v>30800</v>
      </c>
      <c r="AA18" s="91">
        <f t="shared" si="17"/>
        <v>39000</v>
      </c>
    </row>
    <row r="19" spans="1:32" x14ac:dyDescent="0.25">
      <c r="A19" s="3">
        <v>462</v>
      </c>
      <c r="B19" s="1" t="s">
        <v>13</v>
      </c>
      <c r="C19" s="2"/>
      <c r="D19" s="29">
        <f>(Datagrundlag!B57*Datagrundlag!G4)*(Datagrundlag!I5/100+1)</f>
        <v>26169.216139794</v>
      </c>
      <c r="E19" s="29">
        <f>(Datagrundlag!B58*Datagrundlag!G4)*(Datagrundlag!I5/100+1)</f>
        <v>26815.985640380994</v>
      </c>
      <c r="F19" s="30">
        <f>(Datagrundlag!B59*Datagrundlag!G4)*(Datagrundlag!I5/100+1)</f>
        <v>28976.266123580994</v>
      </c>
      <c r="H19" s="97">
        <v>462</v>
      </c>
      <c r="I19" s="1" t="s">
        <v>13</v>
      </c>
      <c r="J19" s="2"/>
      <c r="K19" s="85">
        <f t="shared" si="9"/>
        <v>27747.756104686792</v>
      </c>
      <c r="L19" s="89">
        <f t="shared" si="10"/>
        <v>28417.162537794331</v>
      </c>
      <c r="M19" s="89">
        <f t="shared" si="11"/>
        <v>30653.052837906333</v>
      </c>
      <c r="O19" s="97">
        <v>462</v>
      </c>
      <c r="P19" s="1" t="s">
        <v>13</v>
      </c>
      <c r="Q19" s="2"/>
      <c r="R19" s="91">
        <f t="shared" si="12"/>
        <v>28136.814329969628</v>
      </c>
      <c r="S19" s="91">
        <f t="shared" si="13"/>
        <v>28815.60667802738</v>
      </c>
      <c r="T19" s="91">
        <f t="shared" si="14"/>
        <v>31082.846955009823</v>
      </c>
      <c r="V19" s="97">
        <v>462</v>
      </c>
      <c r="W19" s="1" t="s">
        <v>13</v>
      </c>
      <c r="X19" s="2"/>
      <c r="Y19" s="91">
        <f t="shared" si="15"/>
        <v>28200</v>
      </c>
      <c r="Z19" s="91">
        <f t="shared" si="16"/>
        <v>28900</v>
      </c>
      <c r="AA19" s="91">
        <f t="shared" si="17"/>
        <v>31100</v>
      </c>
    </row>
    <row r="20" spans="1:32" x14ac:dyDescent="0.25">
      <c r="A20" s="3">
        <v>465</v>
      </c>
      <c r="B20" s="1" t="s">
        <v>12</v>
      </c>
      <c r="C20" s="2"/>
      <c r="D20" s="29">
        <f>(Datagrundlag!B62*Datagrundlag!G4)*(Datagrundlag!I7/100+1)</f>
        <v>28404.800152999193</v>
      </c>
      <c r="E20" s="29">
        <f>(Datagrundlag!B63*Datagrundlag!G4)*(Datagrundlag!I7/100+1)</f>
        <v>29466.731462909996</v>
      </c>
      <c r="F20" s="30">
        <f>(Datagrundlag!B64*Datagrundlag!G4)*(Datagrundlag!I7/100+1)</f>
        <v>31590.399641009997</v>
      </c>
      <c r="H20" s="97">
        <v>465</v>
      </c>
      <c r="I20" s="1" t="s">
        <v>12</v>
      </c>
      <c r="J20" s="2"/>
      <c r="K20" s="85">
        <f t="shared" si="9"/>
        <v>30061.585558354167</v>
      </c>
      <c r="L20" s="89">
        <f t="shared" si="10"/>
        <v>31160.684464111844</v>
      </c>
      <c r="M20" s="89">
        <f t="shared" si="11"/>
        <v>33358.681028445346</v>
      </c>
      <c r="O20" s="97">
        <v>465</v>
      </c>
      <c r="P20" s="1" t="s">
        <v>12</v>
      </c>
      <c r="Q20" s="2"/>
      <c r="R20" s="91">
        <f t="shared" si="12"/>
        <v>30483.086564864239</v>
      </c>
      <c r="S20" s="91">
        <f t="shared" si="13"/>
        <v>31597.596211154272</v>
      </c>
      <c r="T20" s="91">
        <f t="shared" si="14"/>
        <v>33826.411434815433</v>
      </c>
      <c r="V20" s="97">
        <v>465</v>
      </c>
      <c r="W20" s="1" t="s">
        <v>12</v>
      </c>
      <c r="X20" s="2"/>
      <c r="Y20" s="91">
        <f t="shared" si="15"/>
        <v>30500</v>
      </c>
      <c r="Z20" s="91">
        <f t="shared" si="16"/>
        <v>31600</v>
      </c>
      <c r="AA20" s="91">
        <f t="shared" si="17"/>
        <v>33900</v>
      </c>
    </row>
    <row r="21" spans="1:32" x14ac:dyDescent="0.25">
      <c r="A21" s="3">
        <v>465</v>
      </c>
      <c r="B21" s="1" t="s">
        <v>11</v>
      </c>
      <c r="C21" s="2"/>
      <c r="D21" s="103">
        <f>(Datagrundlag!B67*Datagrundlag!G4)*(Datagrundlag!I5/100+1)</f>
        <v>25160.137756193999</v>
      </c>
      <c r="E21" s="103">
        <f>(Datagrundlag!B68*Datagrundlag!G4)*(Datagrundlag!I5/100+1)</f>
        <v>29040.908727074995</v>
      </c>
      <c r="F21" s="105">
        <f>(Datagrundlag!B69*Datagrundlag!G4)*(Datagrundlag!I5/100+1)</f>
        <v>34085.909804855997</v>
      </c>
      <c r="H21" s="97">
        <v>465</v>
      </c>
      <c r="I21" s="1" t="s">
        <v>11</v>
      </c>
      <c r="J21" s="2"/>
      <c r="K21" s="85">
        <f t="shared" si="9"/>
        <v>26703.359977660788</v>
      </c>
      <c r="L21" s="89">
        <f t="shared" si="10"/>
        <v>30719.957932522626</v>
      </c>
      <c r="M21" s="89">
        <f t="shared" si="11"/>
        <v>35941.534048025955</v>
      </c>
      <c r="O21" s="97">
        <v>465</v>
      </c>
      <c r="P21" s="1" t="s">
        <v>11</v>
      </c>
      <c r="Q21" s="2"/>
      <c r="R21" s="91">
        <f t="shared" si="12"/>
        <v>27077.774463747559</v>
      </c>
      <c r="S21" s="91">
        <f t="shared" si="13"/>
        <v>31150.690142684009</v>
      </c>
      <c r="T21" s="91">
        <f t="shared" si="14"/>
        <v>36445.479282296837</v>
      </c>
      <c r="V21" s="97">
        <v>465</v>
      </c>
      <c r="W21" s="1" t="s">
        <v>11</v>
      </c>
      <c r="X21" s="2"/>
      <c r="Y21" s="91">
        <f t="shared" si="15"/>
        <v>27100</v>
      </c>
      <c r="Z21" s="91">
        <f t="shared" si="16"/>
        <v>31200</v>
      </c>
      <c r="AA21" s="91">
        <f t="shared" si="17"/>
        <v>36500</v>
      </c>
    </row>
    <row r="22" spans="1:32" x14ac:dyDescent="0.25">
      <c r="A22" s="6">
        <v>466</v>
      </c>
      <c r="B22" s="7" t="s">
        <v>81</v>
      </c>
      <c r="C22" s="2"/>
      <c r="D22" s="29">
        <f>(Datagrundlag!B72*Datagrundlag!G4)*(Datagrundlag!I5/100+1)</f>
        <v>24578.022702743998</v>
      </c>
      <c r="E22" s="29">
        <f>(Datagrundlag!B73*Datagrundlag!G4)*(Datagrundlag!I5/100+1)</f>
        <v>25871.644609419</v>
      </c>
      <c r="F22" s="30">
        <f>(Datagrundlag!B74*Datagrundlag!G4)*(Datagrundlag!I5/100+1)</f>
        <v>32468.956444280993</v>
      </c>
      <c r="H22" s="100">
        <v>466</v>
      </c>
      <c r="I22" s="7" t="s">
        <v>81</v>
      </c>
      <c r="J22" s="2"/>
      <c r="K22" s="85">
        <f t="shared" si="9"/>
        <v>26100.870897340035</v>
      </c>
      <c r="L22" s="89">
        <f t="shared" si="10"/>
        <v>27439.769570748671</v>
      </c>
      <c r="M22" s="89">
        <f t="shared" si="11"/>
        <v>34267.987319830834</v>
      </c>
      <c r="O22" s="100">
        <v>466</v>
      </c>
      <c r="P22" s="7" t="s">
        <v>81</v>
      </c>
      <c r="Q22" s="2"/>
      <c r="R22" s="91">
        <f t="shared" si="12"/>
        <v>26466.837733409357</v>
      </c>
      <c r="S22" s="91">
        <f t="shared" si="13"/>
        <v>27824.509439842524</v>
      </c>
      <c r="T22" s="91">
        <f t="shared" si="14"/>
        <v>34748.467337039016</v>
      </c>
      <c r="V22" s="100">
        <v>466</v>
      </c>
      <c r="W22" s="7" t="s">
        <v>81</v>
      </c>
      <c r="X22" s="2"/>
      <c r="Y22" s="91">
        <f t="shared" si="15"/>
        <v>26500</v>
      </c>
      <c r="Z22" s="91">
        <f t="shared" si="16"/>
        <v>27900</v>
      </c>
      <c r="AA22" s="91">
        <f t="shared" si="17"/>
        <v>34800</v>
      </c>
      <c r="AF22" t="s">
        <v>146</v>
      </c>
    </row>
    <row r="23" spans="1:32" x14ac:dyDescent="0.25">
      <c r="A23" s="26">
        <v>466</v>
      </c>
      <c r="B23" s="8" t="s">
        <v>82</v>
      </c>
      <c r="C23" s="27"/>
      <c r="D23" s="31">
        <f>(Datagrundlag!B77*Datagrundlag!G4)*(Datagrundlag!I5/100+1)</f>
        <v>24578.022702743998</v>
      </c>
      <c r="E23" s="31">
        <f>(Datagrundlag!B78*Datagrundlag!G4)*(Datagrundlag!I5/100+1)</f>
        <v>25871.644609419</v>
      </c>
      <c r="F23" s="32">
        <f>(Datagrundlag!B79*Datagrundlag!G4)*(Datagrundlag!I5/100+1)</f>
        <v>32468.956444280993</v>
      </c>
      <c r="H23" s="101">
        <v>466</v>
      </c>
      <c r="I23" s="8" t="s">
        <v>82</v>
      </c>
      <c r="J23" s="27"/>
      <c r="K23" s="86">
        <f t="shared" si="9"/>
        <v>26100.870897340035</v>
      </c>
      <c r="L23" s="90">
        <f t="shared" si="10"/>
        <v>27439.769570748671</v>
      </c>
      <c r="M23" s="90">
        <f t="shared" si="11"/>
        <v>34267.987319830834</v>
      </c>
      <c r="O23" s="101">
        <v>466</v>
      </c>
      <c r="P23" s="8" t="s">
        <v>82</v>
      </c>
      <c r="Q23" s="27"/>
      <c r="R23" s="93">
        <f t="shared" si="12"/>
        <v>26466.837733409357</v>
      </c>
      <c r="S23" s="93">
        <f t="shared" si="13"/>
        <v>27824.509439842524</v>
      </c>
      <c r="T23" s="93">
        <f t="shared" si="14"/>
        <v>34748.467337039016</v>
      </c>
      <c r="V23" s="101">
        <v>466</v>
      </c>
      <c r="W23" s="8" t="s">
        <v>82</v>
      </c>
      <c r="X23" s="27"/>
      <c r="Y23" s="93">
        <f t="shared" si="15"/>
        <v>26500</v>
      </c>
      <c r="Z23" s="93">
        <f t="shared" si="16"/>
        <v>27900</v>
      </c>
      <c r="AA23" s="93">
        <f t="shared" si="17"/>
        <v>34800</v>
      </c>
      <c r="AC23" t="s">
        <v>146</v>
      </c>
    </row>
    <row r="24" spans="1:32" x14ac:dyDescent="0.25">
      <c r="B24" s="4"/>
      <c r="C24" s="4"/>
      <c r="D24" s="4"/>
    </row>
    <row r="25" spans="1:32" x14ac:dyDescent="0.25">
      <c r="A25" s="4" t="s">
        <v>122</v>
      </c>
      <c r="I25" s="4" t="s">
        <v>147</v>
      </c>
      <c r="P25" s="4" t="s">
        <v>148</v>
      </c>
      <c r="W25" s="4" t="s">
        <v>149</v>
      </c>
    </row>
    <row r="26" spans="1:32" x14ac:dyDescent="0.25">
      <c r="A26" t="s">
        <v>123</v>
      </c>
    </row>
    <row r="27" spans="1:32" ht="18.75" x14ac:dyDescent="0.3">
      <c r="P27" s="84">
        <v>2018</v>
      </c>
      <c r="W27" s="84">
        <v>2018</v>
      </c>
    </row>
    <row r="28" spans="1:32" ht="15.75" thickBot="1" x14ac:dyDescent="0.3"/>
    <row r="29" spans="1:32" ht="15.75" thickBot="1" x14ac:dyDescent="0.3">
      <c r="O29" s="96"/>
      <c r="P29" s="70" t="s">
        <v>0</v>
      </c>
      <c r="Q29" s="71"/>
      <c r="R29" s="72" t="s">
        <v>3</v>
      </c>
      <c r="S29" s="72" t="s">
        <v>4</v>
      </c>
      <c r="T29" s="72" t="s">
        <v>5</v>
      </c>
      <c r="V29" s="96"/>
      <c r="W29" s="70" t="s">
        <v>0</v>
      </c>
      <c r="X29" s="71"/>
      <c r="Y29" s="72" t="s">
        <v>3</v>
      </c>
      <c r="Z29" s="72" t="s">
        <v>4</v>
      </c>
      <c r="AA29" s="72" t="s">
        <v>5</v>
      </c>
    </row>
    <row r="30" spans="1:32" x14ac:dyDescent="0.25">
      <c r="A30" t="s">
        <v>124</v>
      </c>
      <c r="O30" s="66"/>
      <c r="P30" s="74" t="s">
        <v>19</v>
      </c>
      <c r="Q30" s="73"/>
      <c r="R30" s="66"/>
      <c r="S30" s="73"/>
      <c r="T30" s="73"/>
      <c r="V30" s="66"/>
      <c r="W30" s="74" t="s">
        <v>19</v>
      </c>
      <c r="X30" s="73"/>
      <c r="Y30" s="66"/>
      <c r="Z30" s="73"/>
      <c r="AA30" s="73"/>
    </row>
    <row r="31" spans="1:32" x14ac:dyDescent="0.25">
      <c r="E31" t="s">
        <v>146</v>
      </c>
      <c r="O31" s="97">
        <v>111</v>
      </c>
      <c r="P31" s="1" t="s">
        <v>1</v>
      </c>
      <c r="Q31" s="2"/>
      <c r="R31" s="91">
        <f t="shared" ref="R31:S38" si="18">(3*K6*1.017*1.015+9*K6*1.017*1.015*1.015)/12</f>
        <v>64329.648302705325</v>
      </c>
      <c r="S31" s="91">
        <f t="shared" si="18"/>
        <v>69215.738841135462</v>
      </c>
      <c r="T31" s="92" t="s">
        <v>90</v>
      </c>
      <c r="V31" s="97">
        <v>111</v>
      </c>
      <c r="W31" s="1" t="s">
        <v>1</v>
      </c>
      <c r="X31" s="2"/>
      <c r="Y31" s="91">
        <f>ROUND((R31+50),-2)</f>
        <v>64400</v>
      </c>
      <c r="Z31" s="91">
        <f>ROUND((S31+50),-2)</f>
        <v>69300</v>
      </c>
      <c r="AA31" s="92" t="s">
        <v>90</v>
      </c>
    </row>
    <row r="32" spans="1:32" x14ac:dyDescent="0.25">
      <c r="N32" t="s">
        <v>146</v>
      </c>
      <c r="O32" s="97">
        <v>114</v>
      </c>
      <c r="P32" s="1" t="s">
        <v>2</v>
      </c>
      <c r="Q32" s="2"/>
      <c r="R32" s="91">
        <f t="shared" si="18"/>
        <v>64131.707346004034</v>
      </c>
      <c r="S32" s="91">
        <f t="shared" si="18"/>
        <v>64131.707346004034</v>
      </c>
      <c r="T32" s="91">
        <f t="shared" ref="T32:T38" si="19">(3*M7*1.017*1.015+9*M7*1.017*1.015*1.015)/12</f>
        <v>64131.707346004034</v>
      </c>
      <c r="V32" s="97">
        <v>114</v>
      </c>
      <c r="W32" s="1" t="s">
        <v>2</v>
      </c>
      <c r="X32" s="2"/>
      <c r="Y32" s="91">
        <f t="shared" ref="Y32:Y38" si="20">ROUND((R32+50),-2)</f>
        <v>64200</v>
      </c>
      <c r="Z32" s="91">
        <f t="shared" ref="Z32:Z38" si="21">ROUND((S32+50),-2)</f>
        <v>64200</v>
      </c>
      <c r="AA32" s="91">
        <f>ROUND((T32+50),-2)</f>
        <v>64200</v>
      </c>
    </row>
    <row r="33" spans="13:27" x14ac:dyDescent="0.25">
      <c r="O33" s="97">
        <v>121</v>
      </c>
      <c r="P33" s="1" t="s">
        <v>16</v>
      </c>
      <c r="Q33" s="2"/>
      <c r="R33" s="91">
        <f t="shared" si="18"/>
        <v>52405.090053771673</v>
      </c>
      <c r="S33" s="91">
        <f t="shared" si="18"/>
        <v>56748.28164348736</v>
      </c>
      <c r="T33" s="91">
        <f t="shared" si="19"/>
        <v>60548.574284488575</v>
      </c>
      <c r="V33" s="97">
        <v>121</v>
      </c>
      <c r="W33" s="1" t="s">
        <v>16</v>
      </c>
      <c r="X33" s="2"/>
      <c r="Y33" s="91">
        <f t="shared" si="20"/>
        <v>52500</v>
      </c>
      <c r="Z33" s="91">
        <f t="shared" si="21"/>
        <v>56800</v>
      </c>
      <c r="AA33" s="91">
        <f t="shared" ref="AA33:AA38" si="22">ROUND((T33+50),-2)</f>
        <v>60600</v>
      </c>
    </row>
    <row r="34" spans="13:27" x14ac:dyDescent="0.25">
      <c r="M34" t="s">
        <v>146</v>
      </c>
      <c r="O34" s="97">
        <v>124</v>
      </c>
      <c r="P34" s="1" t="s">
        <v>17</v>
      </c>
      <c r="Q34" s="2"/>
      <c r="R34" s="91">
        <f t="shared" si="18"/>
        <v>52405.090053771673</v>
      </c>
      <c r="S34" s="91">
        <f t="shared" si="18"/>
        <v>56748.28164348736</v>
      </c>
      <c r="T34" s="91">
        <f t="shared" si="19"/>
        <v>60548.574284488575</v>
      </c>
      <c r="V34" s="97">
        <v>124</v>
      </c>
      <c r="W34" s="1" t="s">
        <v>17</v>
      </c>
      <c r="X34" s="2"/>
      <c r="Y34" s="91">
        <f t="shared" si="20"/>
        <v>52500</v>
      </c>
      <c r="Z34" s="91">
        <f t="shared" si="21"/>
        <v>56800</v>
      </c>
      <c r="AA34" s="91">
        <f t="shared" si="22"/>
        <v>60600</v>
      </c>
    </row>
    <row r="35" spans="13:27" x14ac:dyDescent="0.25">
      <c r="O35" s="97">
        <v>131</v>
      </c>
      <c r="P35" s="1" t="s">
        <v>6</v>
      </c>
      <c r="Q35" s="2"/>
      <c r="R35" s="91">
        <f t="shared" si="18"/>
        <v>43783.854748186037</v>
      </c>
      <c r="S35" s="91">
        <f t="shared" si="18"/>
        <v>48127.046337901709</v>
      </c>
      <c r="T35" s="91">
        <f t="shared" si="19"/>
        <v>51384.440030188496</v>
      </c>
      <c r="V35" s="97">
        <v>131</v>
      </c>
      <c r="W35" s="1" t="s">
        <v>6</v>
      </c>
      <c r="X35" s="2"/>
      <c r="Y35" s="91">
        <f t="shared" si="20"/>
        <v>43800</v>
      </c>
      <c r="Z35" s="91">
        <f t="shared" si="21"/>
        <v>48200</v>
      </c>
      <c r="AA35" s="91">
        <f t="shared" si="22"/>
        <v>51400</v>
      </c>
    </row>
    <row r="36" spans="13:27" x14ac:dyDescent="0.25">
      <c r="O36" s="97">
        <v>137</v>
      </c>
      <c r="P36" s="1" t="s">
        <v>7</v>
      </c>
      <c r="Q36" s="2"/>
      <c r="R36" s="91">
        <f t="shared" si="18"/>
        <v>41620.072354998098</v>
      </c>
      <c r="S36" s="91">
        <f t="shared" si="18"/>
        <v>43783.854748186037</v>
      </c>
      <c r="T36" s="91">
        <f t="shared" si="19"/>
        <v>48127.046337901709</v>
      </c>
      <c r="V36" s="97">
        <v>137</v>
      </c>
      <c r="W36" s="1" t="s">
        <v>7</v>
      </c>
      <c r="X36" s="2"/>
      <c r="Y36" s="91">
        <f t="shared" si="20"/>
        <v>41700</v>
      </c>
      <c r="Z36" s="91">
        <f t="shared" si="21"/>
        <v>43800</v>
      </c>
      <c r="AA36" s="91">
        <f t="shared" si="22"/>
        <v>48200</v>
      </c>
    </row>
    <row r="37" spans="13:27" x14ac:dyDescent="0.25">
      <c r="O37" s="97">
        <v>154</v>
      </c>
      <c r="P37" s="7" t="s">
        <v>8</v>
      </c>
      <c r="Q37" s="2"/>
      <c r="R37" s="91">
        <f t="shared" si="18"/>
        <v>35702.152417832833</v>
      </c>
      <c r="S37" s="91">
        <f t="shared" si="18"/>
        <v>42470.039292297028</v>
      </c>
      <c r="T37" s="91">
        <f t="shared" si="19"/>
        <v>45727.4329845838</v>
      </c>
      <c r="V37" s="97">
        <v>154</v>
      </c>
      <c r="W37" s="7" t="s">
        <v>8</v>
      </c>
      <c r="X37" s="2"/>
      <c r="Y37" s="91">
        <f t="shared" si="20"/>
        <v>35800</v>
      </c>
      <c r="Z37" s="91">
        <f t="shared" si="21"/>
        <v>42500</v>
      </c>
      <c r="AA37" s="91">
        <f t="shared" si="22"/>
        <v>45800</v>
      </c>
    </row>
    <row r="38" spans="13:27" x14ac:dyDescent="0.25">
      <c r="O38" s="98">
        <v>212</v>
      </c>
      <c r="P38" s="8" t="s">
        <v>157</v>
      </c>
      <c r="Q38" s="27"/>
      <c r="R38" s="91">
        <f t="shared" si="18"/>
        <v>36986.481496508677</v>
      </c>
      <c r="S38" s="91">
        <f t="shared" si="18"/>
        <v>41679.48308831238</v>
      </c>
      <c r="T38" s="91">
        <f t="shared" si="19"/>
        <v>47751.435752730038</v>
      </c>
      <c r="V38" s="98">
        <v>212</v>
      </c>
      <c r="W38" s="8" t="s">
        <v>157</v>
      </c>
      <c r="X38" s="27"/>
      <c r="Y38" s="91">
        <f t="shared" si="20"/>
        <v>37000</v>
      </c>
      <c r="Z38" s="91">
        <f t="shared" si="21"/>
        <v>41700</v>
      </c>
      <c r="AA38" s="91">
        <f t="shared" si="22"/>
        <v>47800</v>
      </c>
    </row>
    <row r="39" spans="13:27" x14ac:dyDescent="0.25">
      <c r="O39" s="99"/>
      <c r="P39" s="76" t="s">
        <v>18</v>
      </c>
      <c r="Q39" s="77"/>
      <c r="R39" s="94"/>
      <c r="S39" s="95"/>
      <c r="T39" s="95"/>
      <c r="V39" s="99"/>
      <c r="W39" s="76" t="s">
        <v>18</v>
      </c>
      <c r="X39" s="77"/>
      <c r="Y39" s="94"/>
      <c r="Z39" s="95"/>
      <c r="AA39" s="95"/>
    </row>
    <row r="40" spans="13:27" x14ac:dyDescent="0.25">
      <c r="O40" s="97">
        <v>421</v>
      </c>
      <c r="P40" s="1" t="s">
        <v>15</v>
      </c>
      <c r="Q40" s="2"/>
      <c r="R40" s="91">
        <f t="shared" ref="R40:R48" si="23">(3*K15*1.017*1.015+9*K15*1.017*1.015*1.015)/12</f>
        <v>49651.289426312433</v>
      </c>
      <c r="S40" s="91">
        <f t="shared" ref="S40:S48" si="24">(3*L15*1.017*1.015+9*L15*1.017*1.015*1.015)/12</f>
        <v>52365.784169884755</v>
      </c>
      <c r="T40" s="91">
        <f t="shared" ref="T40:T48" si="25">(3*M15*1.017*1.015+9*M15*1.017*1.015*1.015)/12</f>
        <v>53994.481016028141</v>
      </c>
      <c r="V40" s="97">
        <v>421</v>
      </c>
      <c r="W40" s="1" t="s">
        <v>15</v>
      </c>
      <c r="X40" s="2"/>
      <c r="Y40" s="91">
        <f>ROUND((R40+50),-2)</f>
        <v>49700</v>
      </c>
      <c r="Z40" s="91">
        <f>ROUND((S40+50),-2)</f>
        <v>52400</v>
      </c>
      <c r="AA40" s="91">
        <f>ROUND((T40+50),-2)</f>
        <v>54000</v>
      </c>
    </row>
    <row r="41" spans="13:27" x14ac:dyDescent="0.25">
      <c r="O41" s="97">
        <v>422</v>
      </c>
      <c r="P41" s="1" t="s">
        <v>9</v>
      </c>
      <c r="Q41" s="2"/>
      <c r="R41" s="91">
        <f t="shared" si="23"/>
        <v>35372.221924354475</v>
      </c>
      <c r="S41" s="91">
        <f t="shared" si="24"/>
        <v>42673.481763479802</v>
      </c>
      <c r="T41" s="91">
        <f t="shared" si="25"/>
        <v>47992.105118420237</v>
      </c>
      <c r="V41" s="97">
        <v>422</v>
      </c>
      <c r="W41" s="1" t="s">
        <v>9</v>
      </c>
      <c r="X41" s="2"/>
      <c r="Y41" s="91">
        <f t="shared" ref="Y41:Y48" si="26">ROUND((R41+50),-2)</f>
        <v>35400</v>
      </c>
      <c r="Z41" s="91">
        <f t="shared" ref="Z41:Z48" si="27">ROUND((S41+50),-2)</f>
        <v>42700</v>
      </c>
      <c r="AA41" s="91">
        <f t="shared" ref="AA41:AA48" si="28">ROUND((T41+50),-2)</f>
        <v>48000</v>
      </c>
    </row>
    <row r="42" spans="13:27" x14ac:dyDescent="0.25">
      <c r="O42" s="97">
        <v>451</v>
      </c>
      <c r="P42" s="1" t="s">
        <v>10</v>
      </c>
      <c r="Q42" s="2"/>
      <c r="R42" s="91">
        <f t="shared" si="23"/>
        <v>31662.984239397236</v>
      </c>
      <c r="S42" s="91">
        <f t="shared" si="24"/>
        <v>36267.088720673499</v>
      </c>
      <c r="T42" s="91">
        <f t="shared" si="25"/>
        <v>38430.871113861445</v>
      </c>
      <c r="V42" s="97">
        <v>451</v>
      </c>
      <c r="W42" s="1" t="s">
        <v>10</v>
      </c>
      <c r="X42" s="2"/>
      <c r="Y42" s="91">
        <f t="shared" si="26"/>
        <v>31700</v>
      </c>
      <c r="Z42" s="91">
        <f t="shared" si="27"/>
        <v>36300</v>
      </c>
      <c r="AA42" s="91">
        <f t="shared" si="28"/>
        <v>38500</v>
      </c>
    </row>
    <row r="43" spans="13:27" x14ac:dyDescent="0.25">
      <c r="O43" s="97">
        <v>431</v>
      </c>
      <c r="P43" s="1" t="s">
        <v>14</v>
      </c>
      <c r="Q43" s="2"/>
      <c r="R43" s="91">
        <f t="shared" si="23"/>
        <v>28112.361135253057</v>
      </c>
      <c r="S43" s="91">
        <f t="shared" si="24"/>
        <v>31634.333083503287</v>
      </c>
      <c r="T43" s="91">
        <f t="shared" si="25"/>
        <v>40103.728593722299</v>
      </c>
      <c r="V43" s="97">
        <v>431</v>
      </c>
      <c r="W43" s="1" t="s">
        <v>14</v>
      </c>
      <c r="X43" s="2"/>
      <c r="Y43" s="91">
        <f t="shared" si="26"/>
        <v>28200</v>
      </c>
      <c r="Z43" s="91">
        <f t="shared" si="27"/>
        <v>31700</v>
      </c>
      <c r="AA43" s="91">
        <f t="shared" si="28"/>
        <v>40200</v>
      </c>
    </row>
    <row r="44" spans="13:27" x14ac:dyDescent="0.25">
      <c r="O44" s="97">
        <v>462</v>
      </c>
      <c r="P44" s="1" t="s">
        <v>13</v>
      </c>
      <c r="Q44" s="2"/>
      <c r="R44" s="91">
        <f t="shared" si="23"/>
        <v>28964.991027594195</v>
      </c>
      <c r="S44" s="91">
        <f t="shared" si="24"/>
        <v>29663.762894249696</v>
      </c>
      <c r="T44" s="91">
        <f t="shared" si="25"/>
        <v>31997.736936586414</v>
      </c>
      <c r="V44" s="97">
        <v>462</v>
      </c>
      <c r="W44" s="1" t="s">
        <v>13</v>
      </c>
      <c r="X44" s="2"/>
      <c r="Y44" s="91">
        <f t="shared" si="26"/>
        <v>29000</v>
      </c>
      <c r="Z44" s="91">
        <f t="shared" si="27"/>
        <v>29700</v>
      </c>
      <c r="AA44" s="91">
        <f t="shared" si="28"/>
        <v>32000</v>
      </c>
    </row>
    <row r="45" spans="13:27" x14ac:dyDescent="0.25">
      <c r="O45" s="97">
        <v>465</v>
      </c>
      <c r="P45" s="1" t="s">
        <v>12</v>
      </c>
      <c r="Q45" s="2"/>
      <c r="R45" s="91">
        <f t="shared" si="23"/>
        <v>31380.323248044937</v>
      </c>
      <c r="S45" s="91">
        <f t="shared" si="24"/>
        <v>32527.637280343657</v>
      </c>
      <c r="T45" s="91">
        <f t="shared" si="25"/>
        <v>34822.055269474295</v>
      </c>
      <c r="V45" s="97">
        <v>465</v>
      </c>
      <c r="W45" s="1" t="s">
        <v>12</v>
      </c>
      <c r="X45" s="2"/>
      <c r="Y45" s="91">
        <f t="shared" si="26"/>
        <v>31400</v>
      </c>
      <c r="Z45" s="91">
        <f t="shared" si="27"/>
        <v>32600</v>
      </c>
      <c r="AA45" s="91">
        <f t="shared" si="28"/>
        <v>34900</v>
      </c>
    </row>
    <row r="46" spans="13:27" x14ac:dyDescent="0.25">
      <c r="O46" s="97">
        <v>465</v>
      </c>
      <c r="P46" s="1" t="s">
        <v>11</v>
      </c>
      <c r="Q46" s="2"/>
      <c r="R46" s="91">
        <f t="shared" si="23"/>
        <v>27874.779468344805</v>
      </c>
      <c r="S46" s="91">
        <f t="shared" si="24"/>
        <v>32067.577015112041</v>
      </c>
      <c r="T46" s="91">
        <f t="shared" si="25"/>
        <v>37518.212546318406</v>
      </c>
      <c r="V46" s="97">
        <v>465</v>
      </c>
      <c r="W46" s="1" t="s">
        <v>11</v>
      </c>
      <c r="X46" s="2"/>
      <c r="Y46" s="91">
        <f t="shared" si="26"/>
        <v>27900</v>
      </c>
      <c r="Z46" s="91">
        <f t="shared" si="27"/>
        <v>32100</v>
      </c>
      <c r="AA46" s="91">
        <f t="shared" si="28"/>
        <v>37600</v>
      </c>
    </row>
    <row r="47" spans="13:27" x14ac:dyDescent="0.25">
      <c r="O47" s="100">
        <v>466</v>
      </c>
      <c r="P47" s="7" t="s">
        <v>81</v>
      </c>
      <c r="Q47" s="2"/>
      <c r="R47" s="91">
        <f t="shared" si="23"/>
        <v>27245.860476125235</v>
      </c>
      <c r="S47" s="91">
        <f t="shared" si="24"/>
        <v>28643.493780808509</v>
      </c>
      <c r="T47" s="91">
        <f t="shared" si="25"/>
        <v>35771.250889903829</v>
      </c>
      <c r="V47" s="100">
        <v>466</v>
      </c>
      <c r="W47" s="7" t="s">
        <v>81</v>
      </c>
      <c r="X47" s="2"/>
      <c r="Y47" s="91">
        <f t="shared" si="26"/>
        <v>27300</v>
      </c>
      <c r="Z47" s="91">
        <f t="shared" si="27"/>
        <v>28700</v>
      </c>
      <c r="AA47" s="91">
        <f t="shared" si="28"/>
        <v>35800</v>
      </c>
    </row>
    <row r="48" spans="13:27" x14ac:dyDescent="0.25">
      <c r="O48" s="101">
        <v>466</v>
      </c>
      <c r="P48" s="8" t="s">
        <v>82</v>
      </c>
      <c r="Q48" s="27"/>
      <c r="R48" s="93">
        <f t="shared" si="23"/>
        <v>27245.860476125235</v>
      </c>
      <c r="S48" s="93">
        <f t="shared" si="24"/>
        <v>28643.493780808509</v>
      </c>
      <c r="T48" s="93">
        <f t="shared" si="25"/>
        <v>35771.250889903829</v>
      </c>
      <c r="V48" s="101">
        <v>466</v>
      </c>
      <c r="W48" s="8" t="s">
        <v>82</v>
      </c>
      <c r="X48" s="27"/>
      <c r="Y48" s="93">
        <f t="shared" si="26"/>
        <v>27300</v>
      </c>
      <c r="Z48" s="93">
        <f t="shared" si="27"/>
        <v>28700</v>
      </c>
      <c r="AA48" s="93">
        <f t="shared" si="28"/>
        <v>35800</v>
      </c>
    </row>
    <row r="50" spans="15:27" x14ac:dyDescent="0.25">
      <c r="P50" s="4" t="s">
        <v>150</v>
      </c>
      <c r="W50" s="4" t="s">
        <v>153</v>
      </c>
    </row>
    <row r="52" spans="15:27" ht="18.75" x14ac:dyDescent="0.3">
      <c r="P52" s="84">
        <v>2019</v>
      </c>
      <c r="W52" s="84">
        <v>2019</v>
      </c>
    </row>
    <row r="53" spans="15:27" ht="15.75" thickBot="1" x14ac:dyDescent="0.3"/>
    <row r="54" spans="15:27" ht="15.75" thickBot="1" x14ac:dyDescent="0.3">
      <c r="O54" s="96"/>
      <c r="P54" s="70" t="s">
        <v>0</v>
      </c>
      <c r="Q54" s="71"/>
      <c r="R54" s="72" t="s">
        <v>3</v>
      </c>
      <c r="S54" s="72" t="s">
        <v>4</v>
      </c>
      <c r="T54" s="72" t="s">
        <v>5</v>
      </c>
      <c r="V54" s="96"/>
      <c r="W54" s="70" t="s">
        <v>0</v>
      </c>
      <c r="X54" s="71"/>
      <c r="Y54" s="72" t="s">
        <v>3</v>
      </c>
      <c r="Z54" s="72" t="s">
        <v>4</v>
      </c>
      <c r="AA54" s="72" t="s">
        <v>5</v>
      </c>
    </row>
    <row r="55" spans="15:27" x14ac:dyDescent="0.25">
      <c r="O55" s="66"/>
      <c r="P55" s="74" t="s">
        <v>19</v>
      </c>
      <c r="Q55" s="73"/>
      <c r="R55" s="66"/>
      <c r="S55" s="73"/>
      <c r="T55" s="73"/>
      <c r="V55" s="66"/>
      <c r="W55" s="74" t="s">
        <v>19</v>
      </c>
      <c r="X55" s="73"/>
      <c r="Y55" s="66"/>
      <c r="Z55" s="73"/>
      <c r="AA55" s="73"/>
    </row>
    <row r="56" spans="15:27" x14ac:dyDescent="0.25">
      <c r="O56" s="97">
        <v>111</v>
      </c>
      <c r="P56" s="1" t="s">
        <v>1</v>
      </c>
      <c r="Q56" s="2"/>
      <c r="R56" s="91">
        <f t="shared" ref="R56:S63" si="29">(3*K6*1.017*1.015*1.015+9*K6*1.017*1.015*1.015*1.015)/12</f>
        <v>65294.593027245901</v>
      </c>
      <c r="S56" s="91">
        <f t="shared" si="29"/>
        <v>70253.974923752481</v>
      </c>
      <c r="T56" s="92" t="s">
        <v>90</v>
      </c>
      <c r="V56" s="97">
        <v>111</v>
      </c>
      <c r="W56" s="1" t="s">
        <v>1</v>
      </c>
      <c r="X56" s="2"/>
      <c r="Y56" s="91">
        <f>ROUND((R56+50),-2)</f>
        <v>65300</v>
      </c>
      <c r="Z56" s="91">
        <f>ROUND((S56+50),-2)</f>
        <v>70300</v>
      </c>
      <c r="AA56" s="92" t="s">
        <v>90</v>
      </c>
    </row>
    <row r="57" spans="15:27" x14ac:dyDescent="0.25">
      <c r="O57" s="97">
        <v>114</v>
      </c>
      <c r="P57" s="1" t="s">
        <v>2</v>
      </c>
      <c r="Q57" s="2"/>
      <c r="R57" s="91">
        <f t="shared" si="29"/>
        <v>65093.68295619409</v>
      </c>
      <c r="S57" s="91">
        <f t="shared" si="29"/>
        <v>65093.68295619409</v>
      </c>
      <c r="T57" s="91">
        <f t="shared" ref="T57:T63" si="30">(3*M7*1.017*1.015*1.015+9*M7*1.017*1.015*1.015*1.015)/12</f>
        <v>65093.68295619409</v>
      </c>
      <c r="V57" s="97">
        <v>114</v>
      </c>
      <c r="W57" s="1" t="s">
        <v>2</v>
      </c>
      <c r="X57" s="2"/>
      <c r="Y57" s="91">
        <f t="shared" ref="Y57:Y63" si="31">ROUND((R57+50),-2)</f>
        <v>65100</v>
      </c>
      <c r="Z57" s="91">
        <f t="shared" ref="Z57:Z63" si="32">ROUND((S57+50),-2)</f>
        <v>65100</v>
      </c>
      <c r="AA57" s="91">
        <f>ROUND((T57+50),-2)</f>
        <v>65100</v>
      </c>
    </row>
    <row r="58" spans="15:27" x14ac:dyDescent="0.25">
      <c r="O58" s="97">
        <v>121</v>
      </c>
      <c r="P58" s="1" t="s">
        <v>16</v>
      </c>
      <c r="Q58" s="2"/>
      <c r="R58" s="91">
        <f t="shared" si="29"/>
        <v>53191.166404578245</v>
      </c>
      <c r="S58" s="91">
        <f t="shared" si="29"/>
        <v>57599.505868139669</v>
      </c>
      <c r="T58" s="91">
        <f t="shared" si="30"/>
        <v>61456.802898755901</v>
      </c>
      <c r="V58" s="97">
        <v>121</v>
      </c>
      <c r="W58" s="1" t="s">
        <v>16</v>
      </c>
      <c r="X58" s="2"/>
      <c r="Y58" s="91">
        <f t="shared" si="31"/>
        <v>53200</v>
      </c>
      <c r="Z58" s="91">
        <f t="shared" si="32"/>
        <v>57600</v>
      </c>
      <c r="AA58" s="91">
        <f t="shared" ref="AA58:AA63" si="33">ROUND((T58+50),-2)</f>
        <v>61500</v>
      </c>
    </row>
    <row r="59" spans="15:27" x14ac:dyDescent="0.25">
      <c r="O59" s="97">
        <v>124</v>
      </c>
      <c r="P59" s="1" t="s">
        <v>17</v>
      </c>
      <c r="Q59" s="2"/>
      <c r="R59" s="91">
        <f t="shared" si="29"/>
        <v>53191.166404578245</v>
      </c>
      <c r="S59" s="91">
        <f t="shared" si="29"/>
        <v>57599.505868139669</v>
      </c>
      <c r="T59" s="91">
        <f t="shared" si="30"/>
        <v>61456.802898755901</v>
      </c>
      <c r="V59" s="97">
        <v>124</v>
      </c>
      <c r="W59" s="1" t="s">
        <v>17</v>
      </c>
      <c r="X59" s="2"/>
      <c r="Y59" s="91">
        <f t="shared" si="31"/>
        <v>53200</v>
      </c>
      <c r="Z59" s="91">
        <f t="shared" si="32"/>
        <v>57600</v>
      </c>
      <c r="AA59" s="91">
        <f t="shared" si="33"/>
        <v>61500</v>
      </c>
    </row>
    <row r="60" spans="15:27" x14ac:dyDescent="0.25">
      <c r="O60" s="97">
        <v>131</v>
      </c>
      <c r="P60" s="1" t="s">
        <v>6</v>
      </c>
      <c r="Q60" s="2"/>
      <c r="R60" s="91">
        <f t="shared" si="29"/>
        <v>44440.612569408819</v>
      </c>
      <c r="S60" s="91">
        <f t="shared" si="29"/>
        <v>48848.952032970228</v>
      </c>
      <c r="T60" s="91">
        <f t="shared" si="30"/>
        <v>52155.206630641311</v>
      </c>
      <c r="V60" s="97">
        <v>131</v>
      </c>
      <c r="W60" s="1" t="s">
        <v>6</v>
      </c>
      <c r="X60" s="2"/>
      <c r="Y60" s="91">
        <f t="shared" si="31"/>
        <v>44500</v>
      </c>
      <c r="Z60" s="91">
        <f t="shared" si="32"/>
        <v>48900</v>
      </c>
      <c r="AA60" s="91">
        <f t="shared" si="33"/>
        <v>52200</v>
      </c>
    </row>
    <row r="61" spans="15:27" x14ac:dyDescent="0.25">
      <c r="O61" s="97">
        <v>137</v>
      </c>
      <c r="P61" s="1" t="s">
        <v>7</v>
      </c>
      <c r="Q61" s="2"/>
      <c r="R61" s="91">
        <f t="shared" si="29"/>
        <v>42244.373440323056</v>
      </c>
      <c r="S61" s="91">
        <f t="shared" si="29"/>
        <v>44440.612569408819</v>
      </c>
      <c r="T61" s="91">
        <f t="shared" si="30"/>
        <v>48848.952032970228</v>
      </c>
      <c r="V61" s="97">
        <v>137</v>
      </c>
      <c r="W61" s="1" t="s">
        <v>7</v>
      </c>
      <c r="X61" s="2"/>
      <c r="Y61" s="91">
        <f t="shared" si="31"/>
        <v>42300</v>
      </c>
      <c r="Z61" s="91">
        <f t="shared" si="32"/>
        <v>44500</v>
      </c>
      <c r="AA61" s="91">
        <f t="shared" si="33"/>
        <v>48900</v>
      </c>
    </row>
    <row r="62" spans="15:27" x14ac:dyDescent="0.25">
      <c r="O62" s="97">
        <v>154</v>
      </c>
      <c r="P62" s="7" t="s">
        <v>8</v>
      </c>
      <c r="Q62" s="2"/>
      <c r="R62" s="91">
        <f t="shared" si="29"/>
        <v>36237.68470410032</v>
      </c>
      <c r="S62" s="91">
        <f t="shared" si="29"/>
        <v>43107.089881681481</v>
      </c>
      <c r="T62" s="91">
        <f t="shared" si="30"/>
        <v>46413.344479352556</v>
      </c>
      <c r="V62" s="97">
        <v>154</v>
      </c>
      <c r="W62" s="7" t="s">
        <v>8</v>
      </c>
      <c r="X62" s="2"/>
      <c r="Y62" s="91">
        <f t="shared" si="31"/>
        <v>36300</v>
      </c>
      <c r="Z62" s="91">
        <f t="shared" si="32"/>
        <v>43200</v>
      </c>
      <c r="AA62" s="91">
        <f t="shared" si="33"/>
        <v>46500</v>
      </c>
    </row>
    <row r="63" spans="15:27" x14ac:dyDescent="0.25">
      <c r="O63" s="98">
        <v>212</v>
      </c>
      <c r="P63" s="8" t="s">
        <v>157</v>
      </c>
      <c r="Q63" s="27"/>
      <c r="R63" s="91">
        <f t="shared" si="29"/>
        <v>37541.278718956302</v>
      </c>
      <c r="S63" s="91">
        <f t="shared" si="29"/>
        <v>42304.675334637061</v>
      </c>
      <c r="T63" s="91">
        <f t="shared" si="30"/>
        <v>48467.707289020989</v>
      </c>
      <c r="V63" s="98">
        <v>212</v>
      </c>
      <c r="W63" s="8" t="s">
        <v>157</v>
      </c>
      <c r="X63" s="27"/>
      <c r="Y63" s="91">
        <f t="shared" si="31"/>
        <v>37600</v>
      </c>
      <c r="Z63" s="91">
        <f t="shared" si="32"/>
        <v>42400</v>
      </c>
      <c r="AA63" s="91">
        <f t="shared" si="33"/>
        <v>48500</v>
      </c>
    </row>
    <row r="64" spans="15:27" x14ac:dyDescent="0.25">
      <c r="O64" s="99"/>
      <c r="P64" s="76" t="s">
        <v>18</v>
      </c>
      <c r="Q64" s="77"/>
      <c r="R64" s="94"/>
      <c r="S64" s="95"/>
      <c r="T64" s="95"/>
      <c r="V64" s="99"/>
      <c r="W64" s="76" t="s">
        <v>18</v>
      </c>
      <c r="X64" s="77"/>
      <c r="Y64" s="94"/>
      <c r="Z64" s="95"/>
      <c r="AA64" s="95"/>
    </row>
    <row r="65" spans="15:27" x14ac:dyDescent="0.25">
      <c r="O65" s="97">
        <v>421</v>
      </c>
      <c r="P65" s="1" t="s">
        <v>15</v>
      </c>
      <c r="Q65" s="2"/>
      <c r="R65" s="91">
        <f t="shared" ref="R65:R73" si="34">(3*K15*1.017*1.015*1.015+9*K15*1.017*1.015*1.015*1.015)/12</f>
        <v>50396.058767707123</v>
      </c>
      <c r="S65" s="91">
        <f t="shared" ref="S65:S73" si="35">(3*L15*1.017*1.015*1.015+9*L15*1.017*1.015*1.015*1.015)/12</f>
        <v>53151.270932433021</v>
      </c>
      <c r="T65" s="91">
        <f t="shared" ref="T65:T73" si="36">(3*M15*1.017*1.015*1.015+9*M15*1.017*1.015*1.015*1.015)/12</f>
        <v>54804.398231268548</v>
      </c>
      <c r="V65" s="97">
        <v>421</v>
      </c>
      <c r="W65" s="1" t="s">
        <v>15</v>
      </c>
      <c r="X65" s="2"/>
      <c r="Y65" s="91">
        <f>ROUND((R65+50),-2)</f>
        <v>50400</v>
      </c>
      <c r="Z65" s="91">
        <f>ROUND((S65+50),-2)</f>
        <v>53200</v>
      </c>
      <c r="AA65" s="91">
        <f>ROUND((T65+50),-2)</f>
        <v>54900</v>
      </c>
    </row>
    <row r="66" spans="15:27" x14ac:dyDescent="0.25">
      <c r="O66" s="97">
        <v>422</v>
      </c>
      <c r="P66" s="1" t="s">
        <v>9</v>
      </c>
      <c r="Q66" s="2"/>
      <c r="R66" s="91">
        <f t="shared" si="34"/>
        <v>35902.805253219783</v>
      </c>
      <c r="S66" s="91">
        <f t="shared" si="35"/>
        <v>43313.583989931991</v>
      </c>
      <c r="T66" s="91">
        <f t="shared" si="36"/>
        <v>48711.986695196538</v>
      </c>
      <c r="V66" s="97">
        <v>422</v>
      </c>
      <c r="W66" s="1" t="s">
        <v>9</v>
      </c>
      <c r="X66" s="2"/>
      <c r="Y66" s="91">
        <f t="shared" ref="Y66:Y73" si="37">ROUND((R66+50),-2)</f>
        <v>36000</v>
      </c>
      <c r="Z66" s="91">
        <f t="shared" ref="Z66:Z73" si="38">ROUND((S66+50),-2)</f>
        <v>43400</v>
      </c>
      <c r="AA66" s="91">
        <f t="shared" ref="AA66:AA73" si="39">ROUND((T66+50),-2)</f>
        <v>48800</v>
      </c>
    </row>
    <row r="67" spans="15:27" x14ac:dyDescent="0.25">
      <c r="O67" s="97">
        <v>451</v>
      </c>
      <c r="P67" s="1" t="s">
        <v>10</v>
      </c>
      <c r="Q67" s="2"/>
      <c r="R67" s="91">
        <f t="shared" si="34"/>
        <v>32137.929002988192</v>
      </c>
      <c r="S67" s="91">
        <f t="shared" si="35"/>
        <v>36811.095051483593</v>
      </c>
      <c r="T67" s="91">
        <f t="shared" si="36"/>
        <v>39007.334180569371</v>
      </c>
      <c r="V67" s="97">
        <v>451</v>
      </c>
      <c r="W67" s="1" t="s">
        <v>10</v>
      </c>
      <c r="X67" s="2"/>
      <c r="Y67" s="91">
        <f t="shared" si="37"/>
        <v>32200</v>
      </c>
      <c r="Z67" s="91">
        <f t="shared" si="38"/>
        <v>36900</v>
      </c>
      <c r="AA67" s="91">
        <f t="shared" si="39"/>
        <v>39100</v>
      </c>
    </row>
    <row r="68" spans="15:27" x14ac:dyDescent="0.25">
      <c r="O68" s="97">
        <v>431</v>
      </c>
      <c r="P68" s="1" t="s">
        <v>14</v>
      </c>
      <c r="Q68" s="2"/>
      <c r="R68" s="91">
        <f t="shared" si="34"/>
        <v>28534.046552281852</v>
      </c>
      <c r="S68" s="91">
        <f t="shared" si="35"/>
        <v>32108.84807975584</v>
      </c>
      <c r="T68" s="91">
        <f t="shared" si="36"/>
        <v>40705.284522628128</v>
      </c>
      <c r="V68" s="97">
        <v>431</v>
      </c>
      <c r="W68" s="1" t="s">
        <v>14</v>
      </c>
      <c r="X68" s="2"/>
      <c r="Y68" s="91">
        <f t="shared" si="37"/>
        <v>28600</v>
      </c>
      <c r="Z68" s="91">
        <f t="shared" si="38"/>
        <v>32200</v>
      </c>
      <c r="AA68" s="91">
        <f t="shared" si="39"/>
        <v>40800</v>
      </c>
    </row>
    <row r="69" spans="15:27" x14ac:dyDescent="0.25">
      <c r="O69" s="97">
        <v>462</v>
      </c>
      <c r="P69" s="1" t="s">
        <v>13</v>
      </c>
      <c r="Q69" s="2"/>
      <c r="R69" s="91">
        <f t="shared" si="34"/>
        <v>29399.465893008106</v>
      </c>
      <c r="S69" s="91">
        <f t="shared" si="35"/>
        <v>30108.719337663442</v>
      </c>
      <c r="T69" s="91">
        <f t="shared" si="36"/>
        <v>32477.7029906352</v>
      </c>
      <c r="V69" s="97">
        <v>462</v>
      </c>
      <c r="W69" s="1" t="s">
        <v>13</v>
      </c>
      <c r="X69" s="2"/>
      <c r="Y69" s="91">
        <f t="shared" si="37"/>
        <v>29400</v>
      </c>
      <c r="Z69" s="91">
        <f t="shared" si="38"/>
        <v>30200</v>
      </c>
      <c r="AA69" s="91">
        <f t="shared" si="39"/>
        <v>32500</v>
      </c>
    </row>
    <row r="70" spans="15:27" x14ac:dyDescent="0.25">
      <c r="O70" s="97">
        <v>465</v>
      </c>
      <c r="P70" s="1" t="s">
        <v>12</v>
      </c>
      <c r="Q70" s="2"/>
      <c r="R70" s="91">
        <f t="shared" si="34"/>
        <v>31851.028096765604</v>
      </c>
      <c r="S70" s="91">
        <f t="shared" si="35"/>
        <v>33015.551839548811</v>
      </c>
      <c r="T70" s="91">
        <f t="shared" si="36"/>
        <v>35344.386098516406</v>
      </c>
      <c r="V70" s="97">
        <v>465</v>
      </c>
      <c r="W70" s="1" t="s">
        <v>12</v>
      </c>
      <c r="X70" s="2"/>
      <c r="Y70" s="91">
        <f t="shared" si="37"/>
        <v>31900</v>
      </c>
      <c r="Z70" s="91">
        <f t="shared" si="38"/>
        <v>33100</v>
      </c>
      <c r="AA70" s="91">
        <f t="shared" si="39"/>
        <v>35400</v>
      </c>
    </row>
    <row r="71" spans="15:27" x14ac:dyDescent="0.25">
      <c r="O71" s="97">
        <v>465</v>
      </c>
      <c r="P71" s="1" t="s">
        <v>11</v>
      </c>
      <c r="Q71" s="2"/>
      <c r="R71" s="91">
        <f t="shared" si="34"/>
        <v>28292.901160369976</v>
      </c>
      <c r="S71" s="91">
        <f t="shared" si="35"/>
        <v>32548.590670338719</v>
      </c>
      <c r="T71" s="91">
        <f t="shared" si="36"/>
        <v>38080.985734513182</v>
      </c>
      <c r="V71" s="97">
        <v>465</v>
      </c>
      <c r="W71" s="1" t="s">
        <v>11</v>
      </c>
      <c r="X71" s="2"/>
      <c r="Y71" s="91">
        <f t="shared" si="37"/>
        <v>28300</v>
      </c>
      <c r="Z71" s="91">
        <f t="shared" si="38"/>
        <v>32600</v>
      </c>
      <c r="AA71" s="91">
        <f t="shared" si="39"/>
        <v>38100</v>
      </c>
    </row>
    <row r="72" spans="15:27" x14ac:dyDescent="0.25">
      <c r="O72" s="100">
        <v>466</v>
      </c>
      <c r="P72" s="7" t="s">
        <v>81</v>
      </c>
      <c r="Q72" s="2"/>
      <c r="R72" s="91">
        <f t="shared" si="34"/>
        <v>27654.548383267105</v>
      </c>
      <c r="S72" s="91">
        <f t="shared" si="35"/>
        <v>29073.146187520633</v>
      </c>
      <c r="T72" s="91">
        <f t="shared" si="36"/>
        <v>36307.81965325238</v>
      </c>
      <c r="V72" s="100">
        <v>466</v>
      </c>
      <c r="W72" s="7" t="s">
        <v>81</v>
      </c>
      <c r="X72" s="2"/>
      <c r="Y72" s="91">
        <f t="shared" si="37"/>
        <v>27700</v>
      </c>
      <c r="Z72" s="91">
        <f t="shared" si="38"/>
        <v>29100</v>
      </c>
      <c r="AA72" s="91">
        <f t="shared" si="39"/>
        <v>36400</v>
      </c>
    </row>
    <row r="73" spans="15:27" x14ac:dyDescent="0.25">
      <c r="O73" s="101">
        <v>466</v>
      </c>
      <c r="P73" s="8" t="s">
        <v>82</v>
      </c>
      <c r="Q73" s="27"/>
      <c r="R73" s="93">
        <f t="shared" si="34"/>
        <v>27654.548383267105</v>
      </c>
      <c r="S73" s="93">
        <f t="shared" si="35"/>
        <v>29073.146187520633</v>
      </c>
      <c r="T73" s="93">
        <f t="shared" si="36"/>
        <v>36307.81965325238</v>
      </c>
      <c r="V73" s="101">
        <v>466</v>
      </c>
      <c r="W73" s="8" t="s">
        <v>82</v>
      </c>
      <c r="X73" s="27"/>
      <c r="Y73" s="93">
        <f t="shared" si="37"/>
        <v>27700</v>
      </c>
      <c r="Z73" s="93">
        <f t="shared" si="38"/>
        <v>29100</v>
      </c>
      <c r="AA73" s="93">
        <f t="shared" si="39"/>
        <v>36400</v>
      </c>
    </row>
    <row r="75" spans="15:27" x14ac:dyDescent="0.25">
      <c r="P75" s="4" t="s">
        <v>151</v>
      </c>
      <c r="W75" s="4" t="s">
        <v>154</v>
      </c>
    </row>
    <row r="77" spans="15:27" ht="18.75" x14ac:dyDescent="0.3">
      <c r="P77" s="84">
        <v>2020</v>
      </c>
      <c r="W77" s="84">
        <v>2020</v>
      </c>
    </row>
    <row r="78" spans="15:27" ht="15.75" thickBot="1" x14ac:dyDescent="0.3"/>
    <row r="79" spans="15:27" ht="15.75" thickBot="1" x14ac:dyDescent="0.3">
      <c r="O79" s="96"/>
      <c r="P79" s="70" t="s">
        <v>0</v>
      </c>
      <c r="Q79" s="71"/>
      <c r="R79" s="72" t="s">
        <v>3</v>
      </c>
      <c r="S79" s="72" t="s">
        <v>4</v>
      </c>
      <c r="T79" s="72" t="s">
        <v>5</v>
      </c>
      <c r="V79" s="96"/>
      <c r="W79" s="70" t="s">
        <v>0</v>
      </c>
      <c r="X79" s="71"/>
      <c r="Y79" s="72" t="s">
        <v>3</v>
      </c>
      <c r="Z79" s="72" t="s">
        <v>4</v>
      </c>
      <c r="AA79" s="72" t="s">
        <v>5</v>
      </c>
    </row>
    <row r="80" spans="15:27" x14ac:dyDescent="0.25">
      <c r="O80" s="66"/>
      <c r="P80" s="74" t="s">
        <v>19</v>
      </c>
      <c r="Q80" s="73"/>
      <c r="R80" s="66"/>
      <c r="S80" s="73"/>
      <c r="T80" s="73"/>
      <c r="V80" s="66"/>
      <c r="W80" s="74" t="s">
        <v>19</v>
      </c>
      <c r="X80" s="73"/>
      <c r="Y80" s="66"/>
      <c r="Z80" s="73"/>
      <c r="AA80" s="73"/>
    </row>
    <row r="81" spans="15:27" x14ac:dyDescent="0.25">
      <c r="O81" s="97">
        <v>111</v>
      </c>
      <c r="P81" s="1" t="s">
        <v>1</v>
      </c>
      <c r="Q81" s="2"/>
      <c r="R81" s="91">
        <f t="shared" ref="R81:S88" si="40">(3*K6*1.017*1.015*1.015*1.015+9*K6*1.017*1.015*1.015*1.015*1.015)/12</f>
        <v>66274.011922654579</v>
      </c>
      <c r="S81" s="91">
        <f t="shared" si="40"/>
        <v>71307.784547608768</v>
      </c>
      <c r="T81" s="92" t="s">
        <v>155</v>
      </c>
      <c r="V81" s="97">
        <v>111</v>
      </c>
      <c r="W81" s="1" t="s">
        <v>1</v>
      </c>
      <c r="X81" s="2"/>
      <c r="Y81" s="91">
        <f>ROUND((R81+50),-2)</f>
        <v>66300</v>
      </c>
      <c r="Z81" s="91">
        <f>ROUND((S81+50),-2)</f>
        <v>71400</v>
      </c>
      <c r="AA81" s="92" t="s">
        <v>90</v>
      </c>
    </row>
    <row r="82" spans="15:27" x14ac:dyDescent="0.25">
      <c r="O82" s="97">
        <v>114</v>
      </c>
      <c r="P82" s="1" t="s">
        <v>2</v>
      </c>
      <c r="Q82" s="2"/>
      <c r="R82" s="91">
        <f t="shared" si="40"/>
        <v>66070.088200536979</v>
      </c>
      <c r="S82" s="91">
        <f t="shared" si="40"/>
        <v>66070.088200536979</v>
      </c>
      <c r="T82" s="91">
        <f t="shared" ref="T82:T88" si="41">(3*M7*1.017*1.015*1.015*1.015+9*M7*1.017*1.015*1.015*1.015*1.015)/12</f>
        <v>66070.088200536979</v>
      </c>
      <c r="V82" s="97">
        <v>114</v>
      </c>
      <c r="W82" s="1" t="s">
        <v>2</v>
      </c>
      <c r="X82" s="2"/>
      <c r="Y82" s="91">
        <f t="shared" ref="Y82:Y88" si="42">ROUND((R82+50),-2)</f>
        <v>66100</v>
      </c>
      <c r="Z82" s="91">
        <f t="shared" ref="Z82:Z88" si="43">ROUND((S82+50),-2)</f>
        <v>66100</v>
      </c>
      <c r="AA82" s="91">
        <f>ROUND((T82+50),-2)</f>
        <v>66100</v>
      </c>
    </row>
    <row r="83" spans="15:27" x14ac:dyDescent="0.25">
      <c r="O83" s="97">
        <v>121</v>
      </c>
      <c r="P83" s="1" t="s">
        <v>16</v>
      </c>
      <c r="Q83" s="2"/>
      <c r="R83" s="91">
        <f t="shared" si="40"/>
        <v>53989.033900646922</v>
      </c>
      <c r="S83" s="91">
        <f t="shared" si="40"/>
        <v>58463.498456161753</v>
      </c>
      <c r="T83" s="91">
        <f t="shared" si="41"/>
        <v>62378.654942237226</v>
      </c>
      <c r="V83" s="97">
        <v>121</v>
      </c>
      <c r="W83" s="1" t="s">
        <v>16</v>
      </c>
      <c r="X83" s="2"/>
      <c r="Y83" s="91">
        <f t="shared" si="42"/>
        <v>54000</v>
      </c>
      <c r="Z83" s="91">
        <f t="shared" si="43"/>
        <v>58500</v>
      </c>
      <c r="AA83" s="91">
        <f t="shared" ref="AA83:AA88" si="44">ROUND((T83+50),-2)</f>
        <v>62400</v>
      </c>
    </row>
    <row r="84" spans="15:27" x14ac:dyDescent="0.25">
      <c r="O84" s="97">
        <v>124</v>
      </c>
      <c r="P84" s="1" t="s">
        <v>17</v>
      </c>
      <c r="Q84" s="2"/>
      <c r="R84" s="91">
        <f t="shared" si="40"/>
        <v>53989.033900646922</v>
      </c>
      <c r="S84" s="91">
        <f t="shared" si="40"/>
        <v>58463.498456161753</v>
      </c>
      <c r="T84" s="91">
        <f t="shared" si="41"/>
        <v>62378.654942237226</v>
      </c>
      <c r="V84" s="97">
        <v>124</v>
      </c>
      <c r="W84" s="1" t="s">
        <v>17</v>
      </c>
      <c r="X84" s="2"/>
      <c r="Y84" s="91">
        <f t="shared" si="42"/>
        <v>54000</v>
      </c>
      <c r="Z84" s="91">
        <f t="shared" si="43"/>
        <v>58500</v>
      </c>
      <c r="AA84" s="91">
        <f t="shared" si="44"/>
        <v>62400</v>
      </c>
    </row>
    <row r="85" spans="15:27" x14ac:dyDescent="0.25">
      <c r="O85" s="97">
        <v>131</v>
      </c>
      <c r="P85" s="1" t="s">
        <v>6</v>
      </c>
      <c r="Q85" s="2"/>
      <c r="R85" s="91">
        <f t="shared" si="40"/>
        <v>45107.221757949948</v>
      </c>
      <c r="S85" s="91">
        <f t="shared" si="40"/>
        <v>49581.686313464772</v>
      </c>
      <c r="T85" s="91">
        <f t="shared" si="41"/>
        <v>52937.534730100924</v>
      </c>
      <c r="V85" s="97">
        <v>131</v>
      </c>
      <c r="W85" s="1" t="s">
        <v>6</v>
      </c>
      <c r="X85" s="2"/>
      <c r="Y85" s="91">
        <f t="shared" si="42"/>
        <v>45200</v>
      </c>
      <c r="Z85" s="91">
        <f t="shared" si="43"/>
        <v>49600</v>
      </c>
      <c r="AA85" s="91">
        <f t="shared" si="44"/>
        <v>53000</v>
      </c>
    </row>
    <row r="86" spans="15:27" x14ac:dyDescent="0.25">
      <c r="O86" s="97">
        <v>137</v>
      </c>
      <c r="P86" s="1" t="s">
        <v>7</v>
      </c>
      <c r="Q86" s="2"/>
      <c r="R86" s="91">
        <f t="shared" si="40"/>
        <v>42878.039041927907</v>
      </c>
      <c r="S86" s="91">
        <f t="shared" si="40"/>
        <v>45107.221757949948</v>
      </c>
      <c r="T86" s="91">
        <f t="shared" si="41"/>
        <v>49581.686313464772</v>
      </c>
      <c r="V86" s="97">
        <v>137</v>
      </c>
      <c r="W86" s="1" t="s">
        <v>7</v>
      </c>
      <c r="X86" s="2"/>
      <c r="Y86" s="91">
        <f t="shared" si="42"/>
        <v>42900</v>
      </c>
      <c r="Z86" s="91">
        <f t="shared" si="43"/>
        <v>45200</v>
      </c>
      <c r="AA86" s="91">
        <f t="shared" si="44"/>
        <v>49600</v>
      </c>
    </row>
    <row r="87" spans="15:27" x14ac:dyDescent="0.25">
      <c r="O87" s="97">
        <v>154</v>
      </c>
      <c r="P87" s="7" t="s">
        <v>8</v>
      </c>
      <c r="Q87" s="2"/>
      <c r="R87" s="102">
        <f t="shared" si="40"/>
        <v>36781.24997466182</v>
      </c>
      <c r="S87" s="91">
        <f t="shared" si="40"/>
        <v>43753.696229906702</v>
      </c>
      <c r="T87" s="91">
        <f t="shared" si="41"/>
        <v>47109.544646542839</v>
      </c>
      <c r="V87" s="97">
        <v>154</v>
      </c>
      <c r="W87" s="7" t="s">
        <v>8</v>
      </c>
      <c r="X87" s="2"/>
      <c r="Y87" s="91">
        <f t="shared" si="42"/>
        <v>36800</v>
      </c>
      <c r="Z87" s="91">
        <f t="shared" si="43"/>
        <v>43800</v>
      </c>
      <c r="AA87" s="91">
        <f t="shared" si="44"/>
        <v>47200</v>
      </c>
    </row>
    <row r="88" spans="15:27" x14ac:dyDescent="0.25">
      <c r="O88" s="98">
        <v>212</v>
      </c>
      <c r="P88" s="8" t="s">
        <v>157</v>
      </c>
      <c r="Q88" s="27"/>
      <c r="R88" s="102">
        <f t="shared" si="40"/>
        <v>38104.397899740645</v>
      </c>
      <c r="S88" s="91">
        <f t="shared" si="40"/>
        <v>42939.245464656618</v>
      </c>
      <c r="T88" s="91">
        <f t="shared" si="41"/>
        <v>49194.722898356296</v>
      </c>
      <c r="V88" s="98">
        <v>212</v>
      </c>
      <c r="W88" s="8" t="s">
        <v>157</v>
      </c>
      <c r="X88" s="27"/>
      <c r="Y88" s="91">
        <f t="shared" si="42"/>
        <v>38200</v>
      </c>
      <c r="Z88" s="91">
        <f t="shared" si="43"/>
        <v>43000</v>
      </c>
      <c r="AA88" s="91">
        <f t="shared" si="44"/>
        <v>49200</v>
      </c>
    </row>
    <row r="89" spans="15:27" x14ac:dyDescent="0.25">
      <c r="O89" s="99"/>
      <c r="P89" s="76" t="s">
        <v>18</v>
      </c>
      <c r="Q89" s="77"/>
      <c r="R89" s="94"/>
      <c r="S89" s="95"/>
      <c r="T89" s="95"/>
      <c r="V89" s="99"/>
      <c r="W89" s="76" t="s">
        <v>18</v>
      </c>
      <c r="X89" s="77"/>
      <c r="Y89" s="94"/>
      <c r="Z89" s="95"/>
      <c r="AA89" s="95"/>
    </row>
    <row r="90" spans="15:27" x14ac:dyDescent="0.25">
      <c r="O90" s="97">
        <v>421</v>
      </c>
      <c r="P90" s="1" t="s">
        <v>15</v>
      </c>
      <c r="Q90" s="2"/>
      <c r="R90" s="91">
        <f t="shared" ref="R90:R98" si="45">(3*K15*1.017*1.015*1.015*1.015+9*K15*1.017*1.015*1.015*1.015*1.015)/12</f>
        <v>51151.999649222729</v>
      </c>
      <c r="S90" s="91">
        <f t="shared" ref="S90:S98" si="46">(3*L15*1.017*1.015*1.015*1.015+9*L15*1.017*1.015*1.015*1.015*1.015)/12</f>
        <v>53948.539996419509</v>
      </c>
      <c r="T90" s="91">
        <f t="shared" ref="T90:T98" si="47">(3*M15*1.017*1.015*1.015*1.015+9*M15*1.017*1.015*1.015*1.015*1.015)/12</f>
        <v>55626.464204737575</v>
      </c>
      <c r="V90" s="97">
        <v>421</v>
      </c>
      <c r="W90" s="1" t="s">
        <v>15</v>
      </c>
      <c r="X90" s="2"/>
      <c r="Y90" s="91">
        <f>ROUND((R90+50),-2)</f>
        <v>51200</v>
      </c>
      <c r="Z90" s="91">
        <f>ROUND((S90+50),-2)</f>
        <v>54000</v>
      </c>
      <c r="AA90" s="91">
        <f>ROUND((T90+50),-2)</f>
        <v>55700</v>
      </c>
    </row>
    <row r="91" spans="15:27" x14ac:dyDescent="0.25">
      <c r="O91" s="97">
        <v>422</v>
      </c>
      <c r="P91" s="1" t="s">
        <v>9</v>
      </c>
      <c r="Q91" s="2"/>
      <c r="R91" s="91">
        <f t="shared" si="45"/>
        <v>36441.347332018078</v>
      </c>
      <c r="S91" s="91">
        <f t="shared" si="46"/>
        <v>43963.28774978096</v>
      </c>
      <c r="T91" s="91">
        <f t="shared" si="47"/>
        <v>49442.666495624486</v>
      </c>
      <c r="V91" s="97">
        <v>422</v>
      </c>
      <c r="W91" s="1" t="s">
        <v>9</v>
      </c>
      <c r="X91" s="2"/>
      <c r="Y91" s="91">
        <f t="shared" ref="Y91:Y98" si="48">ROUND((R91+50),-2)</f>
        <v>36500</v>
      </c>
      <c r="Z91" s="91">
        <f t="shared" ref="Z91:Z98" si="49">ROUND((S91+50),-2)</f>
        <v>44000</v>
      </c>
      <c r="AA91" s="91">
        <f t="shared" ref="AA91:AA97" si="50">ROUND((T91+50),-2)</f>
        <v>49500</v>
      </c>
    </row>
    <row r="92" spans="15:27" x14ac:dyDescent="0.25">
      <c r="O92" s="97">
        <v>451</v>
      </c>
      <c r="P92" s="1" t="s">
        <v>10</v>
      </c>
      <c r="Q92" s="2"/>
      <c r="R92" s="91">
        <f t="shared" si="45"/>
        <v>32619.997938033008</v>
      </c>
      <c r="S92" s="91">
        <f t="shared" si="46"/>
        <v>37363.261477255845</v>
      </c>
      <c r="T92" s="91">
        <f t="shared" si="47"/>
        <v>39592.444193277901</v>
      </c>
      <c r="V92" s="97">
        <v>451</v>
      </c>
      <c r="W92" s="1" t="s">
        <v>10</v>
      </c>
      <c r="X92" s="2"/>
      <c r="Y92" s="91">
        <f t="shared" si="48"/>
        <v>32700</v>
      </c>
      <c r="Z92" s="91">
        <f t="shared" si="49"/>
        <v>37400</v>
      </c>
      <c r="AA92" s="91">
        <f t="shared" si="50"/>
        <v>39600</v>
      </c>
    </row>
    <row r="93" spans="15:27" x14ac:dyDescent="0.25">
      <c r="O93" s="97">
        <v>431</v>
      </c>
      <c r="P93" s="1" t="s">
        <v>14</v>
      </c>
      <c r="Q93" s="2"/>
      <c r="R93" s="91">
        <f t="shared" si="45"/>
        <v>28962.057250566078</v>
      </c>
      <c r="S93" s="91">
        <f t="shared" si="46"/>
        <v>32590.480800952169</v>
      </c>
      <c r="T93" s="91">
        <f t="shared" si="47"/>
        <v>41315.863790467549</v>
      </c>
      <c r="V93" s="97">
        <v>431</v>
      </c>
      <c r="W93" s="1" t="s">
        <v>14</v>
      </c>
      <c r="X93" s="2"/>
      <c r="Y93" s="91">
        <f t="shared" si="48"/>
        <v>29000</v>
      </c>
      <c r="Z93" s="91">
        <f t="shared" si="49"/>
        <v>32600</v>
      </c>
      <c r="AA93" s="91">
        <f t="shared" si="50"/>
        <v>41400</v>
      </c>
    </row>
    <row r="94" spans="15:27" x14ac:dyDescent="0.25">
      <c r="O94" s="97">
        <v>462</v>
      </c>
      <c r="P94" s="1" t="s">
        <v>13</v>
      </c>
      <c r="Q94" s="2"/>
      <c r="R94" s="91">
        <f t="shared" si="45"/>
        <v>29840.457881403225</v>
      </c>
      <c r="S94" s="91">
        <f t="shared" si="46"/>
        <v>30560.350127728394</v>
      </c>
      <c r="T94" s="91">
        <f t="shared" si="47"/>
        <v>32964.86853549473</v>
      </c>
      <c r="V94" s="97">
        <v>462</v>
      </c>
      <c r="W94" s="1" t="s">
        <v>13</v>
      </c>
      <c r="X94" s="2"/>
      <c r="Y94" s="91">
        <f t="shared" si="48"/>
        <v>29900</v>
      </c>
      <c r="Z94" s="91">
        <f t="shared" si="49"/>
        <v>30600</v>
      </c>
      <c r="AA94" s="91">
        <f t="shared" si="50"/>
        <v>33000</v>
      </c>
    </row>
    <row r="95" spans="15:27" x14ac:dyDescent="0.25">
      <c r="O95" s="97">
        <v>465</v>
      </c>
      <c r="P95" s="1" t="s">
        <v>12</v>
      </c>
      <c r="Q95" s="2"/>
      <c r="R95" s="91">
        <f t="shared" si="45"/>
        <v>32328.793518217088</v>
      </c>
      <c r="S95" s="91">
        <f t="shared" si="46"/>
        <v>33510.785117142041</v>
      </c>
      <c r="T95" s="91">
        <f t="shared" si="47"/>
        <v>35874.551889994153</v>
      </c>
      <c r="V95" s="97">
        <v>465</v>
      </c>
      <c r="W95" s="1" t="s">
        <v>12</v>
      </c>
      <c r="X95" s="2"/>
      <c r="Y95" s="91">
        <f t="shared" si="48"/>
        <v>32400</v>
      </c>
      <c r="Z95" s="91">
        <f t="shared" si="49"/>
        <v>33600</v>
      </c>
      <c r="AA95" s="91">
        <f t="shared" si="50"/>
        <v>35900</v>
      </c>
    </row>
    <row r="96" spans="15:27" x14ac:dyDescent="0.25">
      <c r="O96" s="97">
        <v>465</v>
      </c>
      <c r="P96" s="1" t="s">
        <v>11</v>
      </c>
      <c r="Q96" s="2"/>
      <c r="R96" s="91">
        <f t="shared" si="45"/>
        <v>28717.294677775524</v>
      </c>
      <c r="S96" s="91">
        <f t="shared" si="46"/>
        <v>33036.819530393797</v>
      </c>
      <c r="T96" s="91">
        <f t="shared" si="47"/>
        <v>38652.200520530874</v>
      </c>
      <c r="V96" s="97">
        <v>465</v>
      </c>
      <c r="W96" s="1" t="s">
        <v>11</v>
      </c>
      <c r="X96" s="2"/>
      <c r="Y96" s="91">
        <f t="shared" si="48"/>
        <v>28800</v>
      </c>
      <c r="Z96" s="91">
        <f t="shared" si="49"/>
        <v>33100</v>
      </c>
      <c r="AA96" s="91">
        <f t="shared" si="50"/>
        <v>38700</v>
      </c>
    </row>
    <row r="97" spans="15:27" x14ac:dyDescent="0.25">
      <c r="O97" s="100">
        <v>466</v>
      </c>
      <c r="P97" s="7" t="s">
        <v>81</v>
      </c>
      <c r="Q97" s="2"/>
      <c r="R97" s="91">
        <f t="shared" si="45"/>
        <v>28069.366609016113</v>
      </c>
      <c r="S97" s="91">
        <f t="shared" si="46"/>
        <v>29509.243380333439</v>
      </c>
      <c r="T97" s="91">
        <f t="shared" si="47"/>
        <v>36852.43694805116</v>
      </c>
      <c r="V97" s="100">
        <v>466</v>
      </c>
      <c r="W97" s="7" t="s">
        <v>81</v>
      </c>
      <c r="X97" s="2"/>
      <c r="Y97" s="91">
        <f t="shared" si="48"/>
        <v>28100</v>
      </c>
      <c r="Z97" s="91">
        <f t="shared" si="49"/>
        <v>29600</v>
      </c>
      <c r="AA97" s="91">
        <f t="shared" si="50"/>
        <v>36900</v>
      </c>
    </row>
    <row r="98" spans="15:27" x14ac:dyDescent="0.25">
      <c r="O98" s="101">
        <v>466</v>
      </c>
      <c r="P98" s="8" t="s">
        <v>82</v>
      </c>
      <c r="Q98" s="27"/>
      <c r="R98" s="93">
        <f t="shared" si="45"/>
        <v>28069.366609016113</v>
      </c>
      <c r="S98" s="93">
        <f t="shared" si="46"/>
        <v>29509.243380333439</v>
      </c>
      <c r="T98" s="93">
        <f t="shared" si="47"/>
        <v>36852.43694805116</v>
      </c>
      <c r="V98" s="101">
        <v>466</v>
      </c>
      <c r="W98" s="8" t="s">
        <v>82</v>
      </c>
      <c r="X98" s="27"/>
      <c r="Y98" s="93">
        <f t="shared" si="48"/>
        <v>28100</v>
      </c>
      <c r="Z98" s="93">
        <f t="shared" si="49"/>
        <v>29600</v>
      </c>
      <c r="AA98" s="93">
        <f>ROUND((T98+50),-2)</f>
        <v>36900</v>
      </c>
    </row>
    <row r="100" spans="15:27" x14ac:dyDescent="0.25">
      <c r="P100" s="4" t="s">
        <v>152</v>
      </c>
      <c r="W100" s="4" t="s">
        <v>156</v>
      </c>
    </row>
    <row r="102" spans="15:27" ht="18.75" x14ac:dyDescent="0.3">
      <c r="P102" s="84">
        <v>2021</v>
      </c>
      <c r="W102" s="84">
        <v>2021</v>
      </c>
    </row>
    <row r="103" spans="15:27" ht="15.75" thickBot="1" x14ac:dyDescent="0.3"/>
    <row r="104" spans="15:27" ht="15.75" thickBot="1" x14ac:dyDescent="0.3">
      <c r="O104" s="96"/>
      <c r="P104" s="70" t="s">
        <v>0</v>
      </c>
      <c r="Q104" s="71"/>
      <c r="R104" s="72" t="s">
        <v>3</v>
      </c>
      <c r="S104" s="72" t="s">
        <v>4</v>
      </c>
      <c r="T104" s="72" t="s">
        <v>5</v>
      </c>
      <c r="V104" s="96"/>
      <c r="W104" s="70" t="s">
        <v>0</v>
      </c>
      <c r="X104" s="71"/>
      <c r="Y104" s="72" t="s">
        <v>3</v>
      </c>
      <c r="Z104" s="72" t="s">
        <v>4</v>
      </c>
      <c r="AA104" s="72" t="s">
        <v>5</v>
      </c>
    </row>
    <row r="105" spans="15:27" x14ac:dyDescent="0.25">
      <c r="O105" s="66"/>
      <c r="P105" s="74" t="s">
        <v>19</v>
      </c>
      <c r="Q105" s="73"/>
      <c r="R105" s="66"/>
      <c r="S105" s="73"/>
      <c r="T105" s="73"/>
      <c r="V105" s="66"/>
      <c r="W105" s="74" t="s">
        <v>19</v>
      </c>
      <c r="X105" s="73"/>
      <c r="Y105" s="66"/>
      <c r="Z105" s="73"/>
      <c r="AA105" s="73"/>
    </row>
    <row r="106" spans="15:27" x14ac:dyDescent="0.25">
      <c r="O106" s="97">
        <v>111</v>
      </c>
      <c r="P106" s="1" t="s">
        <v>1</v>
      </c>
      <c r="Q106" s="2"/>
      <c r="R106" s="91">
        <f>(3*K6*1.017*1.015*1.015*1.015*1.015+9*K6*1.017*1.015*1.015*1.015*1.015*1.015)/12</f>
        <v>67268.122101494388</v>
      </c>
      <c r="S106" s="91">
        <f>(3*L6*1.017*1.015*1.015*1.015*1.015+9*L6*1.017*1.015*1.015*1.015*1.015*1.015)/12</f>
        <v>72377.401315822892</v>
      </c>
      <c r="T106" s="92" t="s">
        <v>155</v>
      </c>
      <c r="V106" s="97">
        <v>111</v>
      </c>
      <c r="W106" s="1" t="s">
        <v>1</v>
      </c>
      <c r="X106" s="2"/>
      <c r="Y106" s="91">
        <f>ROUND((R106+50),-2)</f>
        <v>67300</v>
      </c>
      <c r="Z106" s="91">
        <f>ROUND((S106+50),-2)</f>
        <v>72400</v>
      </c>
      <c r="AA106" s="92" t="s">
        <v>90</v>
      </c>
    </row>
    <row r="107" spans="15:27" x14ac:dyDescent="0.25">
      <c r="O107" s="97">
        <v>114</v>
      </c>
      <c r="P107" s="1" t="s">
        <v>2</v>
      </c>
      <c r="Q107" s="2"/>
      <c r="R107" s="91">
        <f t="shared" ref="R107:R113" si="51">(3*K7*1.017*1.015*1.015*1.015*1.015+9*K7*1.017*1.015*1.015*1.015*1.015*1.015)/12</f>
        <v>67061.139523545033</v>
      </c>
      <c r="S107" s="91">
        <f t="shared" ref="S107:S113" si="52">(3*L7*1.017*1.015*1.015*1.015*1.015+9*L7*1.017*1.015*1.015*1.015*1.015*1.015)/12</f>
        <v>67061.139523545033</v>
      </c>
      <c r="T107" s="91">
        <f>(3*M7*1.017*1.015*1.015*1.015*1.015+9*M7*1.017*1.015*1.015*1.015*1.015*1.015)/12</f>
        <v>67061.139523545033</v>
      </c>
      <c r="V107" s="97">
        <v>114</v>
      </c>
      <c r="W107" s="1" t="s">
        <v>2</v>
      </c>
      <c r="X107" s="2"/>
      <c r="Y107" s="91">
        <f t="shared" ref="Y107:Y113" si="53">ROUND((R107+50),-2)</f>
        <v>67100</v>
      </c>
      <c r="Z107" s="91">
        <f t="shared" ref="Z107:Z113" si="54">ROUND((S107+50),-2)</f>
        <v>67100</v>
      </c>
      <c r="AA107" s="91">
        <f>ROUND((T107+50),-2)</f>
        <v>67100</v>
      </c>
    </row>
    <row r="108" spans="15:27" x14ac:dyDescent="0.25">
      <c r="O108" s="97">
        <v>121</v>
      </c>
      <c r="P108" s="1" t="s">
        <v>16</v>
      </c>
      <c r="Q108" s="2"/>
      <c r="R108" s="91">
        <f t="shared" si="51"/>
        <v>54798.869409156614</v>
      </c>
      <c r="S108" s="91">
        <f t="shared" si="52"/>
        <v>59340.450933004169</v>
      </c>
      <c r="T108" s="91">
        <f t="shared" ref="T108:T113" si="55">(3*M8*1.017*1.015*1.015*1.015*1.015+9*M8*1.017*1.015*1.015*1.015*1.015*1.015)/12</f>
        <v>63314.334766370775</v>
      </c>
      <c r="V108" s="97">
        <v>121</v>
      </c>
      <c r="W108" s="1" t="s">
        <v>16</v>
      </c>
      <c r="X108" s="2"/>
      <c r="Y108" s="91">
        <f t="shared" si="53"/>
        <v>54800</v>
      </c>
      <c r="Z108" s="91">
        <f t="shared" si="54"/>
        <v>59400</v>
      </c>
      <c r="AA108" s="91">
        <f t="shared" ref="AA108:AA113" si="56">ROUND((T108+50),-2)</f>
        <v>63400</v>
      </c>
    </row>
    <row r="109" spans="15:27" x14ac:dyDescent="0.25">
      <c r="O109" s="97">
        <v>124</v>
      </c>
      <c r="P109" s="1" t="s">
        <v>17</v>
      </c>
      <c r="Q109" s="2"/>
      <c r="R109" s="91">
        <f t="shared" si="51"/>
        <v>54798.869409156614</v>
      </c>
      <c r="S109" s="91">
        <f t="shared" si="52"/>
        <v>59340.450933004169</v>
      </c>
      <c r="T109" s="91">
        <f t="shared" si="55"/>
        <v>63314.334766370775</v>
      </c>
      <c r="V109" s="97">
        <v>124</v>
      </c>
      <c r="W109" s="1" t="s">
        <v>17</v>
      </c>
      <c r="X109" s="2"/>
      <c r="Y109" s="91">
        <f t="shared" si="53"/>
        <v>54800</v>
      </c>
      <c r="Z109" s="91">
        <f t="shared" si="54"/>
        <v>59400</v>
      </c>
      <c r="AA109" s="91">
        <f t="shared" si="56"/>
        <v>63400</v>
      </c>
    </row>
    <row r="110" spans="15:27" x14ac:dyDescent="0.25">
      <c r="O110" s="97">
        <v>131</v>
      </c>
      <c r="P110" s="1" t="s">
        <v>6</v>
      </c>
      <c r="Q110" s="2"/>
      <c r="R110" s="91">
        <f t="shared" si="51"/>
        <v>45783.83008431919</v>
      </c>
      <c r="S110" s="91">
        <f t="shared" si="52"/>
        <v>50325.411608166738</v>
      </c>
      <c r="T110" s="91">
        <f t="shared" si="55"/>
        <v>53731.597751052432</v>
      </c>
      <c r="V110" s="97">
        <v>131</v>
      </c>
      <c r="W110" s="1" t="s">
        <v>6</v>
      </c>
      <c r="X110" s="2"/>
      <c r="Y110" s="91">
        <f t="shared" si="53"/>
        <v>45800</v>
      </c>
      <c r="Z110" s="91">
        <f t="shared" si="54"/>
        <v>50400</v>
      </c>
      <c r="AA110" s="91">
        <f t="shared" si="56"/>
        <v>53800</v>
      </c>
    </row>
    <row r="111" spans="15:27" x14ac:dyDescent="0.25">
      <c r="O111" s="97">
        <v>137</v>
      </c>
      <c r="P111" s="1" t="s">
        <v>7</v>
      </c>
      <c r="Q111" s="2"/>
      <c r="R111" s="91">
        <f t="shared" si="51"/>
        <v>43521.209627556818</v>
      </c>
      <c r="S111" s="91">
        <f t="shared" si="52"/>
        <v>45783.83008431919</v>
      </c>
      <c r="T111" s="91">
        <f t="shared" si="55"/>
        <v>50325.411608166738</v>
      </c>
      <c r="V111" s="97">
        <v>137</v>
      </c>
      <c r="W111" s="1" t="s">
        <v>7</v>
      </c>
      <c r="X111" s="2"/>
      <c r="Y111" s="91">
        <f t="shared" si="53"/>
        <v>43600</v>
      </c>
      <c r="Z111" s="91">
        <f t="shared" si="54"/>
        <v>45800</v>
      </c>
      <c r="AA111" s="91">
        <f t="shared" si="56"/>
        <v>50400</v>
      </c>
    </row>
    <row r="112" spans="15:27" x14ac:dyDescent="0.25">
      <c r="O112" s="97">
        <v>154</v>
      </c>
      <c r="P112" s="7" t="s">
        <v>8</v>
      </c>
      <c r="Q112" s="2"/>
      <c r="R112" s="91">
        <f t="shared" si="51"/>
        <v>37332.968724281753</v>
      </c>
      <c r="S112" s="91">
        <f t="shared" si="52"/>
        <v>44410.001673355298</v>
      </c>
      <c r="T112" s="91">
        <f t="shared" si="55"/>
        <v>47816.187816240978</v>
      </c>
      <c r="V112" s="97">
        <v>154</v>
      </c>
      <c r="W112" s="7" t="s">
        <v>8</v>
      </c>
      <c r="X112" s="2"/>
      <c r="Y112" s="91">
        <f t="shared" si="53"/>
        <v>37400</v>
      </c>
      <c r="Z112" s="91">
        <f t="shared" si="54"/>
        <v>44500</v>
      </c>
      <c r="AA112" s="91">
        <f t="shared" si="56"/>
        <v>47900</v>
      </c>
    </row>
    <row r="113" spans="15:27" x14ac:dyDescent="0.25">
      <c r="O113" s="98">
        <v>212</v>
      </c>
      <c r="P113" s="8" t="s">
        <v>157</v>
      </c>
      <c r="Q113" s="27"/>
      <c r="R113" s="91">
        <f t="shared" si="51"/>
        <v>38675.963868236751</v>
      </c>
      <c r="S113" s="91">
        <f t="shared" si="52"/>
        <v>43583.334146626461</v>
      </c>
      <c r="T113" s="91">
        <f t="shared" si="55"/>
        <v>49932.643741831642</v>
      </c>
      <c r="V113" s="98">
        <v>212</v>
      </c>
      <c r="W113" s="8" t="s">
        <v>157</v>
      </c>
      <c r="X113" s="27"/>
      <c r="Y113" s="91">
        <f t="shared" si="53"/>
        <v>38700</v>
      </c>
      <c r="Z113" s="91">
        <f t="shared" si="54"/>
        <v>43600</v>
      </c>
      <c r="AA113" s="91">
        <f t="shared" si="56"/>
        <v>50000</v>
      </c>
    </row>
    <row r="114" spans="15:27" x14ac:dyDescent="0.25">
      <c r="O114" s="99"/>
      <c r="P114" s="76" t="s">
        <v>18</v>
      </c>
      <c r="Q114" s="77"/>
      <c r="R114" s="94"/>
      <c r="S114" s="95"/>
      <c r="T114" s="95"/>
      <c r="V114" s="99"/>
      <c r="W114" s="76" t="s">
        <v>18</v>
      </c>
      <c r="X114" s="77"/>
      <c r="Y114" s="94"/>
      <c r="Z114" s="95"/>
      <c r="AA114" s="95"/>
    </row>
    <row r="115" spans="15:27" x14ac:dyDescent="0.25">
      <c r="O115" s="97">
        <v>421</v>
      </c>
      <c r="P115" s="1" t="s">
        <v>15</v>
      </c>
      <c r="Q115" s="2"/>
      <c r="R115" s="91">
        <f>(3*K15*1.017*1.015*1.015*1.015*1.015+9*K15*1.017*1.015*1.015*1.015*1.015*1.015)/12</f>
        <v>51919.279643961054</v>
      </c>
      <c r="S115" s="91">
        <f>(3*L15*1.017*1.015*1.015*1.015*1.015+9*L15*1.017*1.015*1.015*1.015*1.015*1.015)/12</f>
        <v>54757.768096365799</v>
      </c>
      <c r="T115" s="91">
        <f>(3*M15*1.017*1.015*1.015*1.015*1.015+9*M15*1.017*1.015*1.015*1.015*1.015*1.015)/12</f>
        <v>56460.861167808638</v>
      </c>
      <c r="V115" s="97">
        <v>421</v>
      </c>
      <c r="W115" s="1" t="s">
        <v>15</v>
      </c>
      <c r="X115" s="2"/>
      <c r="Y115" s="91">
        <f>ROUND((R115+50),-2)</f>
        <v>52000</v>
      </c>
      <c r="Z115" s="91">
        <f>ROUND((S115+50),-2)</f>
        <v>54800</v>
      </c>
      <c r="AA115" s="91">
        <f>ROUND((T115+50),-2)</f>
        <v>56500</v>
      </c>
    </row>
    <row r="116" spans="15:27" x14ac:dyDescent="0.25">
      <c r="O116" s="97">
        <v>422</v>
      </c>
      <c r="P116" s="1" t="s">
        <v>9</v>
      </c>
      <c r="Q116" s="2"/>
      <c r="R116" s="91">
        <f t="shared" ref="R116:R123" si="57">(3*K16*1.017*1.015*1.015*1.015*1.015+9*K16*1.017*1.015*1.015*1.015*1.015*1.015)/12</f>
        <v>36987.967541998347</v>
      </c>
      <c r="S116" s="91">
        <f t="shared" ref="S116:S123" si="58">(3*L16*1.017*1.015*1.015*1.015*1.015+9*L16*1.017*1.015*1.015*1.015*1.015*1.015)/12</f>
        <v>44622.737066027672</v>
      </c>
      <c r="T116" s="91">
        <f t="shared" ref="T116:T123" si="59">(3*M16*1.017*1.015*1.015*1.015*1.015+9*M16*1.017*1.015*1.015*1.015*1.015*1.015)/12</f>
        <v>50184.306493058837</v>
      </c>
      <c r="V116" s="97">
        <v>422</v>
      </c>
      <c r="W116" s="1" t="s">
        <v>9</v>
      </c>
      <c r="X116" s="2"/>
      <c r="Y116" s="91">
        <f t="shared" ref="Y116:Y123" si="60">ROUND((R116+50),-2)</f>
        <v>37000</v>
      </c>
      <c r="Z116" s="91">
        <f t="shared" ref="Z116:Z123" si="61">ROUND((S116+50),-2)</f>
        <v>44700</v>
      </c>
      <c r="AA116" s="91">
        <f t="shared" ref="AA116:AA122" si="62">ROUND((T116+50),-2)</f>
        <v>50200</v>
      </c>
    </row>
    <row r="117" spans="15:27" x14ac:dyDescent="0.25">
      <c r="O117" s="97">
        <v>451</v>
      </c>
      <c r="P117" s="1" t="s">
        <v>10</v>
      </c>
      <c r="Q117" s="2"/>
      <c r="R117" s="91">
        <f t="shared" si="57"/>
        <v>33109.297907103501</v>
      </c>
      <c r="S117" s="91">
        <f t="shared" si="58"/>
        <v>37923.710399414682</v>
      </c>
      <c r="T117" s="91">
        <f t="shared" si="59"/>
        <v>40186.330856177061</v>
      </c>
      <c r="V117" s="97">
        <v>451</v>
      </c>
      <c r="W117" s="1" t="s">
        <v>10</v>
      </c>
      <c r="X117" s="2"/>
      <c r="Y117" s="91">
        <f t="shared" si="60"/>
        <v>33200</v>
      </c>
      <c r="Z117" s="91">
        <f t="shared" si="61"/>
        <v>38000</v>
      </c>
      <c r="AA117" s="91">
        <f t="shared" si="62"/>
        <v>40200</v>
      </c>
    </row>
    <row r="118" spans="15:27" x14ac:dyDescent="0.25">
      <c r="O118" s="97">
        <v>431</v>
      </c>
      <c r="P118" s="1" t="s">
        <v>14</v>
      </c>
      <c r="Q118" s="2"/>
      <c r="R118" s="91">
        <f t="shared" si="57"/>
        <v>29396.488109324564</v>
      </c>
      <c r="S118" s="91">
        <f t="shared" si="58"/>
        <v>33079.338012966451</v>
      </c>
      <c r="T118" s="91">
        <f t="shared" si="59"/>
        <v>41935.601747324552</v>
      </c>
      <c r="V118" s="97">
        <v>431</v>
      </c>
      <c r="W118" s="1" t="s">
        <v>14</v>
      </c>
      <c r="X118" s="2"/>
      <c r="Y118" s="91">
        <f t="shared" si="60"/>
        <v>29400</v>
      </c>
      <c r="Z118" s="91">
        <f t="shared" si="61"/>
        <v>33100</v>
      </c>
      <c r="AA118" s="91">
        <f t="shared" si="62"/>
        <v>42000</v>
      </c>
    </row>
    <row r="119" spans="15:27" x14ac:dyDescent="0.25">
      <c r="O119" s="97">
        <v>462</v>
      </c>
      <c r="P119" s="1" t="s">
        <v>13</v>
      </c>
      <c r="Q119" s="2"/>
      <c r="R119" s="91">
        <f t="shared" si="57"/>
        <v>30288.064749624271</v>
      </c>
      <c r="S119" s="91">
        <f t="shared" si="58"/>
        <v>31018.755379644314</v>
      </c>
      <c r="T119" s="91">
        <f t="shared" si="59"/>
        <v>33459.341563527145</v>
      </c>
      <c r="V119" s="97">
        <v>462</v>
      </c>
      <c r="W119" s="1" t="s">
        <v>13</v>
      </c>
      <c r="X119" s="2"/>
      <c r="Y119" s="91">
        <f t="shared" si="60"/>
        <v>30300</v>
      </c>
      <c r="Z119" s="91">
        <f t="shared" si="61"/>
        <v>31100</v>
      </c>
      <c r="AA119" s="91">
        <f t="shared" si="62"/>
        <v>33500</v>
      </c>
    </row>
    <row r="120" spans="15:27" x14ac:dyDescent="0.25">
      <c r="O120" s="97">
        <v>465</v>
      </c>
      <c r="P120" s="1" t="s">
        <v>12</v>
      </c>
      <c r="Q120" s="2"/>
      <c r="R120" s="91">
        <f t="shared" si="57"/>
        <v>32813.72542099034</v>
      </c>
      <c r="S120" s="91">
        <f t="shared" si="58"/>
        <v>34013.44689389917</v>
      </c>
      <c r="T120" s="91">
        <f t="shared" si="59"/>
        <v>36412.670168344062</v>
      </c>
      <c r="V120" s="97">
        <v>465</v>
      </c>
      <c r="W120" s="1" t="s">
        <v>12</v>
      </c>
      <c r="X120" s="2"/>
      <c r="Y120" s="91">
        <f t="shared" si="60"/>
        <v>32900</v>
      </c>
      <c r="Z120" s="91">
        <f t="shared" si="61"/>
        <v>34100</v>
      </c>
      <c r="AA120" s="91">
        <f t="shared" si="62"/>
        <v>36500</v>
      </c>
    </row>
    <row r="121" spans="15:27" x14ac:dyDescent="0.25">
      <c r="O121" s="97">
        <v>465</v>
      </c>
      <c r="P121" s="1" t="s">
        <v>11</v>
      </c>
      <c r="Q121" s="2"/>
      <c r="R121" s="91">
        <f t="shared" si="57"/>
        <v>29148.054097942153</v>
      </c>
      <c r="S121" s="91">
        <f t="shared" si="58"/>
        <v>33532.371823349698</v>
      </c>
      <c r="T121" s="91">
        <f t="shared" si="59"/>
        <v>39231.983528338831</v>
      </c>
      <c r="V121" s="97">
        <v>465</v>
      </c>
      <c r="W121" s="1" t="s">
        <v>11</v>
      </c>
      <c r="X121" s="2"/>
      <c r="Y121" s="91">
        <f t="shared" si="60"/>
        <v>29200</v>
      </c>
      <c r="Z121" s="91">
        <f t="shared" si="61"/>
        <v>33600</v>
      </c>
      <c r="AA121" s="91">
        <f t="shared" si="62"/>
        <v>39300</v>
      </c>
    </row>
    <row r="122" spans="15:27" x14ac:dyDescent="0.25">
      <c r="O122" s="100">
        <v>466</v>
      </c>
      <c r="P122" s="7" t="s">
        <v>81</v>
      </c>
      <c r="Q122" s="2"/>
      <c r="R122" s="91">
        <f t="shared" si="57"/>
        <v>28490.40710815135</v>
      </c>
      <c r="S122" s="91">
        <f t="shared" si="58"/>
        <v>29951.882031038433</v>
      </c>
      <c r="T122" s="91">
        <f t="shared" si="59"/>
        <v>37405.223502271925</v>
      </c>
      <c r="V122" s="100">
        <v>466</v>
      </c>
      <c r="W122" s="7" t="s">
        <v>81</v>
      </c>
      <c r="X122" s="2"/>
      <c r="Y122" s="91">
        <f t="shared" si="60"/>
        <v>28500</v>
      </c>
      <c r="Z122" s="91">
        <f t="shared" si="61"/>
        <v>30000</v>
      </c>
      <c r="AA122" s="91">
        <f t="shared" si="62"/>
        <v>37500</v>
      </c>
    </row>
    <row r="123" spans="15:27" x14ac:dyDescent="0.25">
      <c r="O123" s="101">
        <v>466</v>
      </c>
      <c r="P123" s="8" t="s">
        <v>82</v>
      </c>
      <c r="Q123" s="27"/>
      <c r="R123" s="93">
        <f t="shared" si="57"/>
        <v>28490.40710815135</v>
      </c>
      <c r="S123" s="93">
        <f t="shared" si="58"/>
        <v>29951.882031038433</v>
      </c>
      <c r="T123" s="93">
        <f t="shared" si="59"/>
        <v>37405.223502271925</v>
      </c>
      <c r="V123" s="101">
        <v>466</v>
      </c>
      <c r="W123" s="8" t="s">
        <v>82</v>
      </c>
      <c r="X123" s="27"/>
      <c r="Y123" s="93">
        <f t="shared" si="60"/>
        <v>28500</v>
      </c>
      <c r="Z123" s="93">
        <f t="shared" si="61"/>
        <v>30000</v>
      </c>
      <c r="AA123" s="93">
        <f>ROUND((T123+50),-2)</f>
        <v>37500</v>
      </c>
    </row>
    <row r="125" spans="15:27" x14ac:dyDescent="0.25">
      <c r="P125" s="4" t="s">
        <v>158</v>
      </c>
      <c r="W125" s="4" t="s">
        <v>159</v>
      </c>
    </row>
    <row r="127" spans="15:27" ht="18.75" x14ac:dyDescent="0.3">
      <c r="P127" s="84">
        <v>2022</v>
      </c>
      <c r="W127" s="84">
        <v>2022</v>
      </c>
    </row>
    <row r="128" spans="15:27" ht="15.75" thickBot="1" x14ac:dyDescent="0.3"/>
    <row r="129" spans="15:27" ht="15.75" thickBot="1" x14ac:dyDescent="0.3">
      <c r="O129" s="96"/>
      <c r="P129" s="70" t="s">
        <v>0</v>
      </c>
      <c r="Q129" s="71"/>
      <c r="R129" s="72" t="s">
        <v>3</v>
      </c>
      <c r="S129" s="72" t="s">
        <v>4</v>
      </c>
      <c r="T129" s="72" t="s">
        <v>5</v>
      </c>
      <c r="V129" s="96"/>
      <c r="W129" s="70" t="s">
        <v>0</v>
      </c>
      <c r="X129" s="71"/>
      <c r="Y129" s="72" t="s">
        <v>3</v>
      </c>
      <c r="Z129" s="72" t="s">
        <v>4</v>
      </c>
      <c r="AA129" s="72" t="s">
        <v>5</v>
      </c>
    </row>
    <row r="130" spans="15:27" x14ac:dyDescent="0.25">
      <c r="O130" s="66"/>
      <c r="P130" s="74" t="s">
        <v>19</v>
      </c>
      <c r="Q130" s="73"/>
      <c r="R130" s="66"/>
      <c r="S130" s="73"/>
      <c r="T130" s="73"/>
      <c r="V130" s="66"/>
      <c r="W130" s="74" t="s">
        <v>19</v>
      </c>
      <c r="X130" s="73"/>
      <c r="Y130" s="66"/>
      <c r="Z130" s="73"/>
      <c r="AA130" s="73"/>
    </row>
    <row r="131" spans="15:27" x14ac:dyDescent="0.25">
      <c r="O131" s="97">
        <v>111</v>
      </c>
      <c r="P131" s="1" t="s">
        <v>1</v>
      </c>
      <c r="Q131" s="2"/>
      <c r="R131" s="91">
        <f>(3*K6*1.017*1.015*1.015*1.015*1.015*1.015+9*K6*1.017*1.015*1.015*1.015*1.015*1.015*1.015)/12</f>
        <v>68277.143933016807</v>
      </c>
      <c r="S131" s="91">
        <f>(3*L6*1.017*1.015*1.015*1.015*1.015*1.015+9*L6*1.017*1.015*1.015*1.015*1.015*1.015*1.015)/12</f>
        <v>73463.062335560215</v>
      </c>
      <c r="T131" s="92" t="s">
        <v>155</v>
      </c>
      <c r="V131" s="97">
        <v>111</v>
      </c>
      <c r="W131" s="1" t="s">
        <v>1</v>
      </c>
      <c r="X131" s="2"/>
      <c r="Y131" s="91">
        <f>ROUND((R131+50),-2)</f>
        <v>68300</v>
      </c>
      <c r="Z131" s="91">
        <f>ROUND((S131+50),-2)</f>
        <v>73500</v>
      </c>
      <c r="AA131" s="92" t="s">
        <v>90</v>
      </c>
    </row>
    <row r="132" spans="15:27" x14ac:dyDescent="0.25">
      <c r="O132" s="97">
        <v>114</v>
      </c>
      <c r="P132" s="1" t="s">
        <v>2</v>
      </c>
      <c r="Q132" s="2"/>
      <c r="R132" s="91">
        <f t="shared" ref="R132:R138" si="63">(3*K7*1.017*1.015*1.015*1.015*1.015*1.015+9*K7*1.017*1.015*1.015*1.015*1.015*1.015*1.015)/12</f>
        <v>68067.0566163982</v>
      </c>
      <c r="S132" s="91">
        <f t="shared" ref="S132:S138" si="64">(3*L7*1.017*1.015*1.015*1.015*1.015*1.015+9*L7*1.017*1.015*1.015*1.015*1.015*1.015*1.015)/12</f>
        <v>68067.0566163982</v>
      </c>
      <c r="T132" s="91">
        <f>(3*M7*1.017*1.015*1.015*1.015*1.015*1.015+9*M7*1.017*1.015*1.015*1.015*1.015*1.015*1.015)/12</f>
        <v>68067.0566163982</v>
      </c>
      <c r="V132" s="97">
        <v>114</v>
      </c>
      <c r="W132" s="1" t="s">
        <v>2</v>
      </c>
      <c r="X132" s="2"/>
      <c r="Y132" s="91">
        <f t="shared" ref="Y132:Y138" si="65">ROUND((R132+50),-2)</f>
        <v>68100</v>
      </c>
      <c r="Z132" s="91">
        <f t="shared" ref="Z132:Z138" si="66">ROUND((S132+50),-2)</f>
        <v>68100</v>
      </c>
      <c r="AA132" s="91">
        <f>ROUND((T132+50),-2)</f>
        <v>68100</v>
      </c>
    </row>
    <row r="133" spans="15:27" x14ac:dyDescent="0.25">
      <c r="O133" s="97">
        <v>121</v>
      </c>
      <c r="P133" s="1" t="s">
        <v>16</v>
      </c>
      <c r="Q133" s="2"/>
      <c r="R133" s="91">
        <f t="shared" si="63"/>
        <v>55620.852450293954</v>
      </c>
      <c r="S133" s="91">
        <f t="shared" si="64"/>
        <v>60230.557696999225</v>
      </c>
      <c r="T133" s="91">
        <f t="shared" ref="T133:T138" si="67">(3*M8*1.017*1.015*1.015*1.015*1.015*1.015+9*M8*1.017*1.015*1.015*1.015*1.015*1.015*1.015)/12</f>
        <v>64264.049787866337</v>
      </c>
      <c r="V133" s="97">
        <v>121</v>
      </c>
      <c r="W133" s="1" t="s">
        <v>16</v>
      </c>
      <c r="X133" s="2"/>
      <c r="Y133" s="91">
        <f t="shared" si="65"/>
        <v>55700</v>
      </c>
      <c r="Z133" s="91">
        <f t="shared" si="66"/>
        <v>60300</v>
      </c>
      <c r="AA133" s="91">
        <f t="shared" ref="AA133:AA138" si="68">ROUND((T133+50),-2)</f>
        <v>64300</v>
      </c>
    </row>
    <row r="134" spans="15:27" x14ac:dyDescent="0.25">
      <c r="O134" s="97">
        <v>124</v>
      </c>
      <c r="P134" s="1" t="s">
        <v>17</v>
      </c>
      <c r="Q134" s="2"/>
      <c r="R134" s="91">
        <f t="shared" si="63"/>
        <v>55620.852450293954</v>
      </c>
      <c r="S134" s="91">
        <f t="shared" si="64"/>
        <v>60230.557696999225</v>
      </c>
      <c r="T134" s="91">
        <f t="shared" si="67"/>
        <v>64264.049787866337</v>
      </c>
      <c r="V134" s="97">
        <v>124</v>
      </c>
      <c r="W134" s="1" t="s">
        <v>17</v>
      </c>
      <c r="X134" s="2"/>
      <c r="Y134" s="91">
        <f t="shared" si="65"/>
        <v>55700</v>
      </c>
      <c r="Z134" s="91">
        <f t="shared" si="66"/>
        <v>60300</v>
      </c>
      <c r="AA134" s="91">
        <f t="shared" si="68"/>
        <v>64300</v>
      </c>
    </row>
    <row r="135" spans="15:27" x14ac:dyDescent="0.25">
      <c r="O135" s="97">
        <v>131</v>
      </c>
      <c r="P135" s="1" t="s">
        <v>6</v>
      </c>
      <c r="Q135" s="2"/>
      <c r="R135" s="91">
        <f t="shared" si="63"/>
        <v>46470.587535583974</v>
      </c>
      <c r="S135" s="91">
        <f t="shared" si="64"/>
        <v>51080.292782289238</v>
      </c>
      <c r="T135" s="91">
        <f t="shared" si="67"/>
        <v>54537.571717318213</v>
      </c>
      <c r="V135" s="97">
        <v>131</v>
      </c>
      <c r="W135" s="1" t="s">
        <v>6</v>
      </c>
      <c r="X135" s="2"/>
      <c r="Y135" s="91">
        <f t="shared" si="65"/>
        <v>46500</v>
      </c>
      <c r="Z135" s="91">
        <f t="shared" si="66"/>
        <v>51100</v>
      </c>
      <c r="AA135" s="91">
        <f t="shared" si="68"/>
        <v>54600</v>
      </c>
    </row>
    <row r="136" spans="15:27" x14ac:dyDescent="0.25">
      <c r="O136" s="97">
        <v>137</v>
      </c>
      <c r="P136" s="1" t="s">
        <v>7</v>
      </c>
      <c r="Q136" s="2"/>
      <c r="R136" s="91">
        <f t="shared" si="63"/>
        <v>44174.027771970163</v>
      </c>
      <c r="S136" s="91">
        <f t="shared" si="64"/>
        <v>46470.587535583974</v>
      </c>
      <c r="T136" s="91">
        <f t="shared" si="67"/>
        <v>51080.292782289238</v>
      </c>
      <c r="V136" s="97">
        <v>137</v>
      </c>
      <c r="W136" s="1" t="s">
        <v>7</v>
      </c>
      <c r="X136" s="2"/>
      <c r="Y136" s="91">
        <f t="shared" si="65"/>
        <v>44200</v>
      </c>
      <c r="Z136" s="91">
        <f t="shared" si="66"/>
        <v>46500</v>
      </c>
      <c r="AA136" s="91">
        <f t="shared" si="68"/>
        <v>51100</v>
      </c>
    </row>
    <row r="137" spans="15:27" x14ac:dyDescent="0.25">
      <c r="O137" s="97">
        <v>154</v>
      </c>
      <c r="P137" s="7" t="s">
        <v>8</v>
      </c>
      <c r="Q137" s="2"/>
      <c r="R137" s="91">
        <f t="shared" si="63"/>
        <v>37892.963255145973</v>
      </c>
      <c r="S137" s="91">
        <f t="shared" si="64"/>
        <v>45076.151698455622</v>
      </c>
      <c r="T137" s="91">
        <f t="shared" si="67"/>
        <v>48533.430633484582</v>
      </c>
      <c r="V137" s="97">
        <v>154</v>
      </c>
      <c r="W137" s="7" t="s">
        <v>8</v>
      </c>
      <c r="X137" s="2"/>
      <c r="Y137" s="91">
        <f t="shared" si="65"/>
        <v>37900</v>
      </c>
      <c r="Z137" s="91">
        <f t="shared" si="66"/>
        <v>45100</v>
      </c>
      <c r="AA137" s="91">
        <f t="shared" si="68"/>
        <v>48600</v>
      </c>
    </row>
    <row r="138" spans="15:27" x14ac:dyDescent="0.25">
      <c r="O138" s="98">
        <v>212</v>
      </c>
      <c r="P138" s="8" t="s">
        <v>157</v>
      </c>
      <c r="Q138" s="27"/>
      <c r="R138" s="91">
        <f t="shared" si="63"/>
        <v>39256.103326260294</v>
      </c>
      <c r="S138" s="91">
        <f t="shared" si="64"/>
        <v>44237.084158825855</v>
      </c>
      <c r="T138" s="91">
        <f t="shared" si="67"/>
        <v>50681.633397959107</v>
      </c>
      <c r="V138" s="98">
        <v>212</v>
      </c>
      <c r="W138" s="8" t="s">
        <v>157</v>
      </c>
      <c r="X138" s="27"/>
      <c r="Y138" s="91">
        <f t="shared" si="65"/>
        <v>39300</v>
      </c>
      <c r="Z138" s="91">
        <f t="shared" si="66"/>
        <v>44300</v>
      </c>
      <c r="AA138" s="91">
        <f t="shared" si="68"/>
        <v>50700</v>
      </c>
    </row>
    <row r="139" spans="15:27" x14ac:dyDescent="0.25">
      <c r="O139" s="99"/>
      <c r="P139" s="76" t="s">
        <v>18</v>
      </c>
      <c r="Q139" s="77"/>
      <c r="R139" s="94"/>
      <c r="S139" s="95"/>
      <c r="T139" s="95"/>
      <c r="V139" s="99"/>
      <c r="W139" s="76" t="s">
        <v>18</v>
      </c>
      <c r="X139" s="77"/>
      <c r="Y139" s="94"/>
      <c r="Z139" s="95"/>
      <c r="AA139" s="95"/>
    </row>
    <row r="140" spans="15:27" x14ac:dyDescent="0.25">
      <c r="O140" s="97">
        <v>421</v>
      </c>
      <c r="P140" s="1" t="s">
        <v>15</v>
      </c>
      <c r="Q140" s="2"/>
      <c r="R140" s="91">
        <f>(3*K15*1.017*1.015*1.015*1.015*1.015*1.015+9*K15*1.017*1.015*1.015*1.015*1.015*1.015*1.015)/12</f>
        <v>52698.068838620464</v>
      </c>
      <c r="S140" s="91">
        <f>(3*L15*1.017*1.015*1.015*1.015*1.015*1.015+9*L15*1.017*1.015*1.015*1.015*1.015*1.015*1.015)/12</f>
        <v>55579.13461781128</v>
      </c>
      <c r="T140" s="91">
        <f>(3*M15*1.017*1.015*1.015*1.015*1.015*1.015+9*M15*1.017*1.015*1.015*1.015*1.015*1.015*1.015)/12</f>
        <v>57307.774085325749</v>
      </c>
      <c r="V140" s="97">
        <v>421</v>
      </c>
      <c r="W140" s="1" t="s">
        <v>15</v>
      </c>
      <c r="X140" s="2"/>
      <c r="Y140" s="91">
        <f>ROUND((R140+50),-2)</f>
        <v>52700</v>
      </c>
      <c r="Z140" s="91">
        <f>ROUND((S140+50),-2)</f>
        <v>55600</v>
      </c>
      <c r="AA140" s="91">
        <f>ROUND((T140+50),-2)</f>
        <v>57400</v>
      </c>
    </row>
    <row r="141" spans="15:27" x14ac:dyDescent="0.25">
      <c r="O141" s="97">
        <v>422</v>
      </c>
      <c r="P141" s="1" t="s">
        <v>9</v>
      </c>
      <c r="Q141" s="2"/>
      <c r="R141" s="91">
        <f t="shared" ref="R141:R148" si="69">(3*K16*1.017*1.015*1.015*1.015*1.015*1.015+9*K16*1.017*1.015*1.015*1.015*1.015*1.015*1.015)/12</f>
        <v>37542.787055128319</v>
      </c>
      <c r="S141" s="91">
        <f t="shared" ref="S141:S148" si="70">(3*L16*1.017*1.015*1.015*1.015*1.015*1.015+9*L16*1.017*1.015*1.015*1.015*1.015*1.015*1.015)/12</f>
        <v>45292.07812201808</v>
      </c>
      <c r="T141" s="91">
        <f t="shared" ref="T141:T148" si="71">(3*M16*1.017*1.015*1.015*1.015*1.015*1.015+9*M16*1.017*1.015*1.015*1.015*1.015*1.015*1.015)/12</f>
        <v>50937.071090454723</v>
      </c>
      <c r="V141" s="97">
        <v>422</v>
      </c>
      <c r="W141" s="1" t="s">
        <v>9</v>
      </c>
      <c r="X141" s="2"/>
      <c r="Y141" s="91">
        <f t="shared" ref="Y141:Y148" si="72">ROUND((R141+50),-2)</f>
        <v>37600</v>
      </c>
      <c r="Z141" s="91">
        <f t="shared" ref="Z141:Z148" si="73">ROUND((S141+50),-2)</f>
        <v>45300</v>
      </c>
      <c r="AA141" s="91">
        <f t="shared" ref="AA141:AA147" si="74">ROUND((T141+50),-2)</f>
        <v>51000</v>
      </c>
    </row>
    <row r="142" spans="15:27" x14ac:dyDescent="0.25">
      <c r="O142" s="97">
        <v>451</v>
      </c>
      <c r="P142" s="1" t="s">
        <v>10</v>
      </c>
      <c r="Q142" s="2"/>
      <c r="R142" s="91">
        <f t="shared" si="69"/>
        <v>33605.937375710055</v>
      </c>
      <c r="S142" s="91">
        <f t="shared" si="70"/>
        <v>38492.566055405892</v>
      </c>
      <c r="T142" s="91">
        <f t="shared" si="71"/>
        <v>40789.125819019719</v>
      </c>
      <c r="V142" s="97">
        <v>451</v>
      </c>
      <c r="W142" s="1" t="s">
        <v>10</v>
      </c>
      <c r="X142" s="2"/>
      <c r="Y142" s="91">
        <f t="shared" si="72"/>
        <v>33700</v>
      </c>
      <c r="Z142" s="91">
        <f t="shared" si="73"/>
        <v>38500</v>
      </c>
      <c r="AA142" s="91">
        <f t="shared" si="74"/>
        <v>40800</v>
      </c>
    </row>
    <row r="143" spans="15:27" x14ac:dyDescent="0.25">
      <c r="O143" s="97">
        <v>431</v>
      </c>
      <c r="P143" s="1" t="s">
        <v>14</v>
      </c>
      <c r="Q143" s="2"/>
      <c r="R143" s="91">
        <f t="shared" si="69"/>
        <v>29837.435430964426</v>
      </c>
      <c r="S143" s="91">
        <f t="shared" si="70"/>
        <v>33575.528083160942</v>
      </c>
      <c r="T143" s="91">
        <f t="shared" si="71"/>
        <v>42564.635773534421</v>
      </c>
      <c r="V143" s="97">
        <v>431</v>
      </c>
      <c r="W143" s="1" t="s">
        <v>14</v>
      </c>
      <c r="X143" s="2"/>
      <c r="Y143" s="91">
        <f t="shared" si="72"/>
        <v>29900</v>
      </c>
      <c r="Z143" s="91">
        <f t="shared" si="73"/>
        <v>33600</v>
      </c>
      <c r="AA143" s="91">
        <f t="shared" si="74"/>
        <v>42600</v>
      </c>
    </row>
    <row r="144" spans="15:27" x14ac:dyDescent="0.25">
      <c r="O144" s="97">
        <v>462</v>
      </c>
      <c r="P144" s="1" t="s">
        <v>13</v>
      </c>
      <c r="Q144" s="2"/>
      <c r="R144" s="91">
        <f t="shared" si="69"/>
        <v>30742.385720868624</v>
      </c>
      <c r="S144" s="91">
        <f t="shared" si="70"/>
        <v>31484.036710338976</v>
      </c>
      <c r="T144" s="91">
        <f t="shared" si="71"/>
        <v>33961.231686980049</v>
      </c>
      <c r="V144" s="97">
        <v>462</v>
      </c>
      <c r="W144" s="1" t="s">
        <v>13</v>
      </c>
      <c r="X144" s="2"/>
      <c r="Y144" s="91">
        <f t="shared" si="72"/>
        <v>30800</v>
      </c>
      <c r="Z144" s="91">
        <f t="shared" si="73"/>
        <v>31500</v>
      </c>
      <c r="AA144" s="91">
        <f t="shared" si="74"/>
        <v>34000</v>
      </c>
    </row>
    <row r="145" spans="15:27" x14ac:dyDescent="0.25">
      <c r="O145" s="97">
        <v>465</v>
      </c>
      <c r="P145" s="1" t="s">
        <v>12</v>
      </c>
      <c r="Q145" s="2"/>
      <c r="R145" s="91">
        <f t="shared" si="69"/>
        <v>33305.931302305187</v>
      </c>
      <c r="S145" s="91">
        <f t="shared" si="70"/>
        <v>34523.648597307649</v>
      </c>
      <c r="T145" s="91">
        <f t="shared" si="71"/>
        <v>36958.860220869217</v>
      </c>
      <c r="V145" s="97">
        <v>465</v>
      </c>
      <c r="W145" s="1" t="s">
        <v>12</v>
      </c>
      <c r="X145" s="2"/>
      <c r="Y145" s="91">
        <f t="shared" si="72"/>
        <v>33400</v>
      </c>
      <c r="Z145" s="91">
        <f t="shared" si="73"/>
        <v>34600</v>
      </c>
      <c r="AA145" s="91">
        <f t="shared" si="74"/>
        <v>37000</v>
      </c>
    </row>
    <row r="146" spans="15:27" x14ac:dyDescent="0.25">
      <c r="O146" s="97">
        <v>465</v>
      </c>
      <c r="P146" s="1" t="s">
        <v>11</v>
      </c>
      <c r="Q146" s="2"/>
      <c r="R146" s="91">
        <f t="shared" si="69"/>
        <v>29585.274909411281</v>
      </c>
      <c r="S146" s="91">
        <f t="shared" si="70"/>
        <v>34035.357400699941</v>
      </c>
      <c r="T146" s="91">
        <f t="shared" si="71"/>
        <v>39820.46328126391</v>
      </c>
      <c r="V146" s="97">
        <v>465</v>
      </c>
      <c r="W146" s="1" t="s">
        <v>11</v>
      </c>
      <c r="X146" s="2"/>
      <c r="Y146" s="91">
        <f t="shared" si="72"/>
        <v>29600</v>
      </c>
      <c r="Z146" s="91">
        <f t="shared" si="73"/>
        <v>34100</v>
      </c>
      <c r="AA146" s="91">
        <f t="shared" si="74"/>
        <v>39900</v>
      </c>
    </row>
    <row r="147" spans="15:27" x14ac:dyDescent="0.25">
      <c r="O147" s="100">
        <v>466</v>
      </c>
      <c r="P147" s="7" t="s">
        <v>81</v>
      </c>
      <c r="Q147" s="2"/>
      <c r="R147" s="91">
        <f t="shared" si="69"/>
        <v>28917.763214773615</v>
      </c>
      <c r="S147" s="91">
        <f t="shared" si="70"/>
        <v>30401.160261504014</v>
      </c>
      <c r="T147" s="91">
        <f t="shared" si="71"/>
        <v>37966.301854805999</v>
      </c>
      <c r="V147" s="100">
        <v>466</v>
      </c>
      <c r="W147" s="7" t="s">
        <v>81</v>
      </c>
      <c r="X147" s="2"/>
      <c r="Y147" s="91">
        <f t="shared" si="72"/>
        <v>29000</v>
      </c>
      <c r="Z147" s="91">
        <f t="shared" si="73"/>
        <v>30500</v>
      </c>
      <c r="AA147" s="91">
        <f t="shared" si="74"/>
        <v>38000</v>
      </c>
    </row>
    <row r="148" spans="15:27" x14ac:dyDescent="0.25">
      <c r="O148" s="101">
        <v>466</v>
      </c>
      <c r="P148" s="8" t="s">
        <v>82</v>
      </c>
      <c r="Q148" s="27"/>
      <c r="R148" s="93">
        <f t="shared" si="69"/>
        <v>28917.763214773615</v>
      </c>
      <c r="S148" s="93">
        <f t="shared" si="70"/>
        <v>30401.160261504014</v>
      </c>
      <c r="T148" s="93">
        <f t="shared" si="71"/>
        <v>37966.301854805999</v>
      </c>
      <c r="V148" s="101">
        <v>466</v>
      </c>
      <c r="W148" s="8" t="s">
        <v>82</v>
      </c>
      <c r="X148" s="27"/>
      <c r="Y148" s="93">
        <f t="shared" si="72"/>
        <v>29000</v>
      </c>
      <c r="Z148" s="93">
        <f t="shared" si="73"/>
        <v>30500</v>
      </c>
      <c r="AA148" s="93">
        <f>ROUND((T148+50),-2)</f>
        <v>38000</v>
      </c>
    </row>
    <row r="150" spans="15:27" x14ac:dyDescent="0.25">
      <c r="P150" s="4" t="s">
        <v>160</v>
      </c>
      <c r="W150" s="4" t="s">
        <v>161</v>
      </c>
    </row>
  </sheetData>
  <sheetProtection password="C6EA" sheet="1" objects="1" scenarios="1"/>
  <pageMargins left="0.7" right="0.7" top="0.75" bottom="0.75" header="0.3" footer="0.3"/>
  <pageSetup paperSize="9" orientation="landscape" r:id="rId1"/>
  <rowBreaks count="5" manualBreakCount="5">
    <brk id="26" max="16383" man="1"/>
    <brk id="51" max="16383" man="1"/>
    <brk id="76" max="16383" man="1"/>
    <brk id="101" max="26" man="1"/>
    <brk id="12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K3" sqref="K3"/>
    </sheetView>
  </sheetViews>
  <sheetFormatPr defaultRowHeight="15" x14ac:dyDescent="0.25"/>
  <cols>
    <col min="3" max="3" width="24.7109375" customWidth="1"/>
    <col min="4" max="4" width="29" customWidth="1"/>
    <col min="5" max="5" width="27.7109375" customWidth="1"/>
    <col min="6" max="6" width="26.85546875" customWidth="1"/>
    <col min="7" max="7" width="25.28515625" customWidth="1"/>
    <col min="8" max="8" width="32" customWidth="1"/>
  </cols>
  <sheetData>
    <row r="1" spans="1:8" ht="15.75" thickBot="1" x14ac:dyDescent="0.3">
      <c r="A1" s="58"/>
      <c r="B1" s="58" t="s">
        <v>0</v>
      </c>
      <c r="C1" s="59"/>
      <c r="D1" s="60" t="s">
        <v>20</v>
      </c>
      <c r="E1" s="61" t="s">
        <v>21</v>
      </c>
      <c r="F1" s="60" t="s">
        <v>22</v>
      </c>
      <c r="G1" s="60" t="s">
        <v>59</v>
      </c>
      <c r="H1" s="62" t="s">
        <v>24</v>
      </c>
    </row>
    <row r="2" spans="1:8" x14ac:dyDescent="0.25">
      <c r="A2" s="63"/>
      <c r="B2" s="64" t="s">
        <v>26</v>
      </c>
      <c r="C2" s="65"/>
      <c r="D2" s="66"/>
      <c r="E2" s="67"/>
      <c r="F2" s="66"/>
      <c r="G2" s="66"/>
      <c r="H2" s="66"/>
    </row>
    <row r="3" spans="1:8" ht="81.75" customHeight="1" x14ac:dyDescent="0.25">
      <c r="A3" s="54">
        <v>111</v>
      </c>
      <c r="B3" s="53" t="s">
        <v>1</v>
      </c>
      <c r="C3" s="53"/>
      <c r="D3" s="10" t="s">
        <v>23</v>
      </c>
      <c r="E3" s="12" t="s">
        <v>27</v>
      </c>
      <c r="F3" s="10" t="s">
        <v>30</v>
      </c>
      <c r="G3" s="11" t="s">
        <v>58</v>
      </c>
      <c r="H3" s="10" t="s">
        <v>57</v>
      </c>
    </row>
    <row r="4" spans="1:8" ht="60" x14ac:dyDescent="0.25">
      <c r="A4" s="55">
        <v>114</v>
      </c>
      <c r="B4" s="56" t="s">
        <v>2</v>
      </c>
      <c r="C4" s="56"/>
      <c r="D4" s="13" t="s">
        <v>28</v>
      </c>
      <c r="E4" s="13" t="s">
        <v>28</v>
      </c>
      <c r="F4" s="16" t="s">
        <v>28</v>
      </c>
      <c r="G4" s="13" t="s">
        <v>29</v>
      </c>
      <c r="H4" s="17" t="s">
        <v>31</v>
      </c>
    </row>
    <row r="5" spans="1:8" ht="108" customHeight="1" x14ac:dyDescent="0.25">
      <c r="A5" s="55">
        <v>121</v>
      </c>
      <c r="B5" s="56" t="s">
        <v>16</v>
      </c>
      <c r="C5" s="56"/>
      <c r="D5" s="13" t="s">
        <v>32</v>
      </c>
      <c r="E5" s="16" t="s">
        <v>33</v>
      </c>
      <c r="F5" s="16" t="s">
        <v>34</v>
      </c>
      <c r="G5" s="13" t="s">
        <v>61</v>
      </c>
      <c r="H5" s="10" t="s">
        <v>60</v>
      </c>
    </row>
    <row r="6" spans="1:8" ht="108.75" customHeight="1" x14ac:dyDescent="0.25">
      <c r="A6" s="55">
        <v>124</v>
      </c>
      <c r="B6" s="56" t="s">
        <v>17</v>
      </c>
      <c r="C6" s="57"/>
      <c r="D6" s="13" t="s">
        <v>32</v>
      </c>
      <c r="E6" s="16" t="s">
        <v>33</v>
      </c>
      <c r="F6" s="16" t="s">
        <v>34</v>
      </c>
      <c r="G6" s="20" t="s">
        <v>62</v>
      </c>
      <c r="H6" s="10" t="s">
        <v>60</v>
      </c>
    </row>
    <row r="7" spans="1:8" ht="79.5" customHeight="1" x14ac:dyDescent="0.25">
      <c r="A7" s="55">
        <v>131</v>
      </c>
      <c r="B7" s="56" t="s">
        <v>6</v>
      </c>
      <c r="C7" s="56"/>
      <c r="D7" s="15" t="s">
        <v>35</v>
      </c>
      <c r="E7" s="13" t="s">
        <v>117</v>
      </c>
      <c r="F7" s="13" t="s">
        <v>118</v>
      </c>
      <c r="G7" s="13" t="s">
        <v>54</v>
      </c>
      <c r="H7" s="10" t="s">
        <v>99</v>
      </c>
    </row>
    <row r="8" spans="1:8" ht="75.75" customHeight="1" x14ac:dyDescent="0.25">
      <c r="A8" s="55">
        <v>137</v>
      </c>
      <c r="B8" s="56" t="s">
        <v>7</v>
      </c>
      <c r="C8" s="56"/>
      <c r="D8" s="15" t="s">
        <v>40</v>
      </c>
      <c r="E8" s="14" t="s">
        <v>35</v>
      </c>
      <c r="F8" s="16" t="s">
        <v>117</v>
      </c>
      <c r="G8" s="13" t="s">
        <v>56</v>
      </c>
      <c r="H8" s="10" t="s">
        <v>99</v>
      </c>
    </row>
    <row r="9" spans="1:8" ht="74.25" customHeight="1" x14ac:dyDescent="0.25">
      <c r="A9" s="55">
        <v>154</v>
      </c>
      <c r="B9" s="56" t="s">
        <v>8</v>
      </c>
      <c r="C9" s="56"/>
      <c r="D9" s="15" t="s">
        <v>41</v>
      </c>
      <c r="E9" s="14" t="s">
        <v>42</v>
      </c>
      <c r="F9" s="16" t="s">
        <v>43</v>
      </c>
      <c r="G9" s="13" t="s">
        <v>56</v>
      </c>
      <c r="H9" s="10" t="s">
        <v>55</v>
      </c>
    </row>
    <row r="10" spans="1:8" x14ac:dyDescent="0.25">
      <c r="A10" s="2"/>
      <c r="B10" s="1"/>
      <c r="C10" s="7"/>
      <c r="D10" s="9"/>
      <c r="E10" s="5"/>
      <c r="F10" s="9"/>
      <c r="G10" s="9"/>
      <c r="H10" s="9"/>
    </row>
    <row r="11" spans="1:8" x14ac:dyDescent="0.25">
      <c r="A11" s="80"/>
      <c r="B11" s="81" t="s">
        <v>18</v>
      </c>
      <c r="C11" s="81"/>
      <c r="D11" s="82"/>
      <c r="E11" s="83"/>
      <c r="F11" s="82"/>
      <c r="G11" s="82"/>
      <c r="H11" s="82"/>
    </row>
    <row r="12" spans="1:8" ht="105" x14ac:dyDescent="0.25">
      <c r="A12" s="54">
        <v>421</v>
      </c>
      <c r="B12" s="53" t="s">
        <v>15</v>
      </c>
      <c r="C12" s="53"/>
      <c r="D12" s="10" t="s">
        <v>44</v>
      </c>
      <c r="E12" s="10" t="s">
        <v>45</v>
      </c>
      <c r="F12" s="10" t="s">
        <v>46</v>
      </c>
      <c r="G12" s="10" t="s">
        <v>65</v>
      </c>
      <c r="H12" s="10" t="s">
        <v>47</v>
      </c>
    </row>
    <row r="13" spans="1:8" ht="120" x14ac:dyDescent="0.25">
      <c r="A13" s="55">
        <v>422</v>
      </c>
      <c r="B13" s="56" t="s">
        <v>9</v>
      </c>
      <c r="C13" s="56"/>
      <c r="D13" s="13" t="s">
        <v>49</v>
      </c>
      <c r="E13" s="16" t="s">
        <v>50</v>
      </c>
      <c r="F13" s="13" t="s">
        <v>51</v>
      </c>
      <c r="G13" s="13" t="s">
        <v>64</v>
      </c>
      <c r="H13" s="10" t="s">
        <v>48</v>
      </c>
    </row>
    <row r="14" spans="1:8" ht="120" x14ac:dyDescent="0.25">
      <c r="A14" s="55">
        <v>422</v>
      </c>
      <c r="B14" s="56" t="s">
        <v>10</v>
      </c>
      <c r="C14" s="56"/>
      <c r="D14" s="13" t="s">
        <v>52</v>
      </c>
      <c r="E14" s="16" t="s">
        <v>36</v>
      </c>
      <c r="F14" s="13" t="s">
        <v>53</v>
      </c>
      <c r="G14" s="13" t="s">
        <v>63</v>
      </c>
      <c r="H14" s="10" t="s">
        <v>48</v>
      </c>
    </row>
    <row r="15" spans="1:8" ht="106.5" customHeight="1" x14ac:dyDescent="0.25">
      <c r="A15" s="55">
        <v>431</v>
      </c>
      <c r="B15" s="56" t="s">
        <v>14</v>
      </c>
      <c r="C15" s="56"/>
      <c r="D15" s="18" t="s">
        <v>66</v>
      </c>
      <c r="E15" s="19" t="s">
        <v>67</v>
      </c>
      <c r="F15" s="18" t="s">
        <v>68</v>
      </c>
      <c r="G15" s="18" t="s">
        <v>119</v>
      </c>
      <c r="H15" s="18" t="s">
        <v>85</v>
      </c>
    </row>
    <row r="16" spans="1:8" ht="150.75" customHeight="1" x14ac:dyDescent="0.25">
      <c r="A16" s="55">
        <v>462</v>
      </c>
      <c r="B16" s="56" t="s">
        <v>13</v>
      </c>
      <c r="C16" s="56"/>
      <c r="D16" s="13" t="s">
        <v>69</v>
      </c>
      <c r="E16" s="16" t="s">
        <v>70</v>
      </c>
      <c r="F16" s="13" t="s">
        <v>71</v>
      </c>
      <c r="G16" s="18" t="s">
        <v>119</v>
      </c>
      <c r="H16" s="13" t="s">
        <v>86</v>
      </c>
    </row>
    <row r="17" spans="1:8" ht="108" customHeight="1" x14ac:dyDescent="0.25">
      <c r="A17" s="55">
        <v>465</v>
      </c>
      <c r="B17" s="56" t="s">
        <v>12</v>
      </c>
      <c r="C17" s="56"/>
      <c r="D17" s="13" t="s">
        <v>75</v>
      </c>
      <c r="E17" s="23" t="s">
        <v>77</v>
      </c>
      <c r="F17" s="22" t="s">
        <v>76</v>
      </c>
      <c r="G17" s="21" t="s">
        <v>74</v>
      </c>
      <c r="H17" s="18" t="s">
        <v>89</v>
      </c>
    </row>
    <row r="18" spans="1:8" ht="90" x14ac:dyDescent="0.25">
      <c r="A18" s="55">
        <v>465</v>
      </c>
      <c r="B18" s="56" t="s">
        <v>11</v>
      </c>
      <c r="C18" s="56"/>
      <c r="D18" s="13" t="s">
        <v>66</v>
      </c>
      <c r="E18" s="16" t="s">
        <v>72</v>
      </c>
      <c r="F18" s="13" t="s">
        <v>73</v>
      </c>
      <c r="G18" s="18" t="s">
        <v>119</v>
      </c>
      <c r="H18" s="18" t="s">
        <v>88</v>
      </c>
    </row>
    <row r="19" spans="1:8" ht="90" x14ac:dyDescent="0.25">
      <c r="A19" s="55">
        <v>466</v>
      </c>
      <c r="B19" s="56" t="s">
        <v>81</v>
      </c>
      <c r="C19" s="57"/>
      <c r="D19" s="17" t="s">
        <v>78</v>
      </c>
      <c r="E19" s="16" t="s">
        <v>79</v>
      </c>
      <c r="F19" s="13" t="s">
        <v>80</v>
      </c>
      <c r="G19" s="18" t="s">
        <v>119</v>
      </c>
      <c r="H19" s="13"/>
    </row>
    <row r="20" spans="1:8" ht="105" x14ac:dyDescent="0.25">
      <c r="A20" s="55">
        <v>466</v>
      </c>
      <c r="B20" s="56" t="s">
        <v>82</v>
      </c>
      <c r="C20" s="57"/>
      <c r="D20" s="17" t="s">
        <v>78</v>
      </c>
      <c r="E20" s="16" t="s">
        <v>79</v>
      </c>
      <c r="F20" s="13" t="s">
        <v>80</v>
      </c>
      <c r="G20" s="18" t="s">
        <v>83</v>
      </c>
      <c r="H20" s="13" t="s">
        <v>87</v>
      </c>
    </row>
    <row r="23" spans="1:8" x14ac:dyDescent="0.25">
      <c r="A23" t="s">
        <v>25</v>
      </c>
    </row>
    <row r="25" spans="1:8" x14ac:dyDescent="0.25">
      <c r="A25" s="4" t="s">
        <v>37</v>
      </c>
    </row>
    <row r="26" spans="1:8" x14ac:dyDescent="0.25">
      <c r="A26" t="s">
        <v>38</v>
      </c>
    </row>
    <row r="27" spans="1:8" x14ac:dyDescent="0.25">
      <c r="A27" t="s">
        <v>39</v>
      </c>
    </row>
    <row r="29" spans="1:8" x14ac:dyDescent="0.25">
      <c r="A29" s="4" t="s">
        <v>84</v>
      </c>
      <c r="B29" s="4"/>
      <c r="C29" s="4"/>
      <c r="D29" s="4"/>
    </row>
    <row r="32" spans="1:8" x14ac:dyDescent="0.25">
      <c r="A32" t="s">
        <v>124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B79" sqref="B79"/>
    </sheetView>
  </sheetViews>
  <sheetFormatPr defaultRowHeight="15" x14ac:dyDescent="0.25"/>
  <cols>
    <col min="1" max="1" width="55" customWidth="1"/>
    <col min="2" max="2" width="29.5703125" customWidth="1"/>
    <col min="7" max="7" width="30.85546875" customWidth="1"/>
    <col min="9" max="9" width="20.85546875" customWidth="1"/>
    <col min="10" max="10" width="37" bestFit="1" customWidth="1"/>
  </cols>
  <sheetData>
    <row r="1" spans="1:10" x14ac:dyDescent="0.25">
      <c r="A1" s="4"/>
      <c r="B1" s="44" t="s">
        <v>144</v>
      </c>
    </row>
    <row r="2" spans="1:10" x14ac:dyDescent="0.25">
      <c r="B2" s="45"/>
    </row>
    <row r="3" spans="1:10" x14ac:dyDescent="0.25">
      <c r="A3" s="34" t="s">
        <v>131</v>
      </c>
      <c r="B3" s="41"/>
      <c r="G3" s="40" t="s">
        <v>133</v>
      </c>
      <c r="I3" s="40" t="s">
        <v>120</v>
      </c>
      <c r="J3" s="35"/>
    </row>
    <row r="4" spans="1:10" x14ac:dyDescent="0.25">
      <c r="A4" s="5" t="s">
        <v>91</v>
      </c>
      <c r="B4" s="42">
        <v>23770</v>
      </c>
      <c r="G4" s="37">
        <v>1.029882</v>
      </c>
      <c r="I4" s="50">
        <v>17.100000000000001</v>
      </c>
      <c r="J4" s="38"/>
    </row>
    <row r="5" spans="1:10" x14ac:dyDescent="0.25">
      <c r="A5" s="5" t="s">
        <v>92</v>
      </c>
      <c r="B5" s="42">
        <v>25618.080000000002</v>
      </c>
      <c r="I5" s="50">
        <v>15</v>
      </c>
      <c r="J5" s="38"/>
    </row>
    <row r="6" spans="1:10" x14ac:dyDescent="0.25">
      <c r="A6" s="5" t="s">
        <v>93</v>
      </c>
      <c r="B6" s="42">
        <v>27303.58</v>
      </c>
      <c r="I6" s="50">
        <v>9</v>
      </c>
      <c r="J6" s="38" t="s">
        <v>121</v>
      </c>
    </row>
    <row r="7" spans="1:10" x14ac:dyDescent="0.25">
      <c r="A7" s="33" t="s">
        <v>94</v>
      </c>
      <c r="B7" s="43">
        <v>28964.25</v>
      </c>
      <c r="I7" s="37">
        <v>18</v>
      </c>
      <c r="J7" s="39" t="s">
        <v>134</v>
      </c>
    </row>
    <row r="8" spans="1:10" x14ac:dyDescent="0.25">
      <c r="B8" s="24"/>
    </row>
    <row r="9" spans="1:10" x14ac:dyDescent="0.25">
      <c r="A9" s="51" t="s">
        <v>95</v>
      </c>
      <c r="B9" s="46">
        <v>43424.5</v>
      </c>
    </row>
    <row r="10" spans="1:10" x14ac:dyDescent="0.25">
      <c r="A10" s="52" t="s">
        <v>132</v>
      </c>
      <c r="B10" s="46">
        <v>37575.75</v>
      </c>
    </row>
    <row r="11" spans="1:10" x14ac:dyDescent="0.25">
      <c r="B11" s="24"/>
    </row>
    <row r="12" spans="1:10" x14ac:dyDescent="0.25">
      <c r="A12" s="34" t="s">
        <v>125</v>
      </c>
      <c r="B12" s="41"/>
    </row>
    <row r="13" spans="1:10" x14ac:dyDescent="0.25">
      <c r="A13" s="5" t="s">
        <v>96</v>
      </c>
      <c r="B13" s="42">
        <v>37200</v>
      </c>
    </row>
    <row r="14" spans="1:10" x14ac:dyDescent="0.25">
      <c r="A14" s="5" t="s">
        <v>97</v>
      </c>
      <c r="B14" s="42">
        <v>30000</v>
      </c>
    </row>
    <row r="15" spans="1:10" x14ac:dyDescent="0.25">
      <c r="A15" s="33" t="s">
        <v>98</v>
      </c>
      <c r="B15" s="43">
        <v>15000</v>
      </c>
    </row>
    <row r="16" spans="1:10" x14ac:dyDescent="0.25">
      <c r="B16" s="24"/>
    </row>
    <row r="17" spans="1:2" x14ac:dyDescent="0.25">
      <c r="A17" s="34" t="s">
        <v>126</v>
      </c>
      <c r="B17" s="47"/>
    </row>
    <row r="18" spans="1:2" x14ac:dyDescent="0.25">
      <c r="A18" s="5" t="s">
        <v>130</v>
      </c>
      <c r="B18" s="42">
        <v>49300</v>
      </c>
    </row>
    <row r="19" spans="1:2" x14ac:dyDescent="0.25">
      <c r="A19" s="5" t="s">
        <v>97</v>
      </c>
      <c r="B19" s="42">
        <v>40000</v>
      </c>
    </row>
    <row r="20" spans="1:2" x14ac:dyDescent="0.25">
      <c r="A20" s="33" t="s">
        <v>98</v>
      </c>
      <c r="B20" s="43">
        <v>30000</v>
      </c>
    </row>
    <row r="22" spans="1:2" x14ac:dyDescent="0.25">
      <c r="A22" s="34" t="s">
        <v>127</v>
      </c>
      <c r="B22" s="41"/>
    </row>
    <row r="23" spans="1:2" x14ac:dyDescent="0.25">
      <c r="A23" s="5" t="s">
        <v>100</v>
      </c>
      <c r="B23" s="42">
        <v>89100</v>
      </c>
    </row>
    <row r="24" spans="1:2" x14ac:dyDescent="0.25">
      <c r="A24" s="5" t="s">
        <v>101</v>
      </c>
      <c r="B24" s="42">
        <v>39600</v>
      </c>
    </row>
    <row r="25" spans="1:2" x14ac:dyDescent="0.25">
      <c r="A25" s="5" t="s">
        <v>97</v>
      </c>
      <c r="B25" s="42">
        <v>40000</v>
      </c>
    </row>
    <row r="26" spans="1:2" x14ac:dyDescent="0.25">
      <c r="A26" s="33" t="s">
        <v>102</v>
      </c>
      <c r="B26" s="43">
        <v>35000</v>
      </c>
    </row>
    <row r="28" spans="1:2" x14ac:dyDescent="0.25">
      <c r="A28" s="34" t="s">
        <v>128</v>
      </c>
      <c r="B28" s="41"/>
    </row>
    <row r="29" spans="1:2" x14ac:dyDescent="0.25">
      <c r="A29" s="5" t="s">
        <v>103</v>
      </c>
      <c r="B29" s="42">
        <f>171700</f>
        <v>171700</v>
      </c>
    </row>
    <row r="30" spans="1:2" x14ac:dyDescent="0.25">
      <c r="A30" s="5" t="s">
        <v>104</v>
      </c>
      <c r="B30" s="42">
        <v>51400</v>
      </c>
    </row>
    <row r="31" spans="1:2" x14ac:dyDescent="0.25">
      <c r="A31" s="33" t="s">
        <v>105</v>
      </c>
      <c r="B31" s="43">
        <v>13600</v>
      </c>
    </row>
    <row r="33" spans="1:2" x14ac:dyDescent="0.25">
      <c r="A33" s="34" t="s">
        <v>129</v>
      </c>
      <c r="B33" s="41"/>
    </row>
    <row r="34" spans="1:2" x14ac:dyDescent="0.25">
      <c r="A34" s="5" t="s">
        <v>106</v>
      </c>
      <c r="B34" s="42">
        <v>51400</v>
      </c>
    </row>
    <row r="35" spans="1:2" x14ac:dyDescent="0.25">
      <c r="A35" s="5" t="s">
        <v>107</v>
      </c>
      <c r="B35" s="42">
        <v>13600</v>
      </c>
    </row>
    <row r="36" spans="1:2" x14ac:dyDescent="0.25">
      <c r="A36" s="33" t="s">
        <v>116</v>
      </c>
      <c r="B36" s="43">
        <v>45000</v>
      </c>
    </row>
    <row r="38" spans="1:2" x14ac:dyDescent="0.25">
      <c r="A38" s="34" t="s">
        <v>136</v>
      </c>
      <c r="B38" s="41"/>
    </row>
    <row r="39" spans="1:2" x14ac:dyDescent="0.25">
      <c r="A39" s="5" t="s">
        <v>115</v>
      </c>
      <c r="B39" s="42">
        <v>25000</v>
      </c>
    </row>
    <row r="40" spans="1:2" x14ac:dyDescent="0.25">
      <c r="A40" s="33" t="s">
        <v>115</v>
      </c>
      <c r="B40" s="43">
        <v>40000</v>
      </c>
    </row>
    <row r="43" spans="1:2" x14ac:dyDescent="0.25">
      <c r="A43" s="34" t="s">
        <v>137</v>
      </c>
      <c r="B43" s="41"/>
    </row>
    <row r="44" spans="1:2" x14ac:dyDescent="0.25">
      <c r="A44" s="5" t="s">
        <v>108</v>
      </c>
      <c r="B44" s="42">
        <v>36700</v>
      </c>
    </row>
    <row r="45" spans="1:2" x14ac:dyDescent="0.25">
      <c r="A45" s="5" t="s">
        <v>109</v>
      </c>
      <c r="B45" s="42">
        <v>41900</v>
      </c>
    </row>
    <row r="46" spans="1:2" x14ac:dyDescent="0.25">
      <c r="A46" s="5" t="s">
        <v>110</v>
      </c>
      <c r="B46" s="42">
        <v>57000</v>
      </c>
    </row>
    <row r="47" spans="1:2" x14ac:dyDescent="0.25">
      <c r="A47" s="5"/>
      <c r="B47" s="9"/>
    </row>
    <row r="48" spans="1:2" x14ac:dyDescent="0.25">
      <c r="A48" s="5" t="s">
        <v>135</v>
      </c>
      <c r="B48" s="42">
        <v>20000</v>
      </c>
    </row>
    <row r="49" spans="1:2" x14ac:dyDescent="0.25">
      <c r="A49" s="33" t="s">
        <v>135</v>
      </c>
      <c r="B49" s="43">
        <v>35000</v>
      </c>
    </row>
    <row r="51" spans="1:2" x14ac:dyDescent="0.25">
      <c r="A51" s="34" t="s">
        <v>138</v>
      </c>
      <c r="B51" s="41"/>
    </row>
    <row r="52" spans="1:2" x14ac:dyDescent="0.25">
      <c r="A52" s="5" t="s">
        <v>66</v>
      </c>
      <c r="B52" s="48">
        <v>21429.25</v>
      </c>
    </row>
    <row r="53" spans="1:2" x14ac:dyDescent="0.25">
      <c r="A53" s="5" t="s">
        <v>67</v>
      </c>
      <c r="B53" s="48">
        <v>24181.67</v>
      </c>
    </row>
    <row r="54" spans="1:2" x14ac:dyDescent="0.25">
      <c r="A54" s="33" t="s">
        <v>68</v>
      </c>
      <c r="B54" s="43">
        <v>30800.5</v>
      </c>
    </row>
    <row r="56" spans="1:2" x14ac:dyDescent="0.25">
      <c r="A56" s="34" t="s">
        <v>139</v>
      </c>
      <c r="B56" s="41"/>
    </row>
    <row r="57" spans="1:2" x14ac:dyDescent="0.25">
      <c r="A57" s="5" t="s">
        <v>69</v>
      </c>
      <c r="B57" s="42">
        <v>22095.58</v>
      </c>
    </row>
    <row r="58" spans="1:2" x14ac:dyDescent="0.25">
      <c r="A58" s="5" t="s">
        <v>111</v>
      </c>
      <c r="B58" s="42">
        <v>22641.67</v>
      </c>
    </row>
    <row r="59" spans="1:2" x14ac:dyDescent="0.25">
      <c r="A59" s="33" t="s">
        <v>71</v>
      </c>
      <c r="B59" s="43">
        <v>24465.67</v>
      </c>
    </row>
    <row r="61" spans="1:2" x14ac:dyDescent="0.25">
      <c r="A61" s="34" t="s">
        <v>140</v>
      </c>
      <c r="B61" s="41"/>
    </row>
    <row r="62" spans="1:2" x14ac:dyDescent="0.25">
      <c r="A62" s="5" t="s">
        <v>112</v>
      </c>
      <c r="B62" s="48">
        <v>23373.42</v>
      </c>
    </row>
    <row r="63" spans="1:2" x14ac:dyDescent="0.25">
      <c r="A63" s="5" t="s">
        <v>113</v>
      </c>
      <c r="B63" s="48">
        <v>24247.25</v>
      </c>
    </row>
    <row r="64" spans="1:2" x14ac:dyDescent="0.25">
      <c r="A64" s="33" t="s">
        <v>114</v>
      </c>
      <c r="B64" s="49">
        <v>25994.75</v>
      </c>
    </row>
    <row r="66" spans="1:2" x14ac:dyDescent="0.25">
      <c r="A66" s="34" t="s">
        <v>141</v>
      </c>
      <c r="B66" s="41"/>
    </row>
    <row r="67" spans="1:2" x14ac:dyDescent="0.25">
      <c r="A67" s="36" t="s">
        <v>66</v>
      </c>
      <c r="B67" s="48">
        <v>21243.58</v>
      </c>
    </row>
    <row r="68" spans="1:2" x14ac:dyDescent="0.25">
      <c r="A68" s="5" t="s">
        <v>72</v>
      </c>
      <c r="B68" s="48">
        <v>24520.25</v>
      </c>
    </row>
    <row r="69" spans="1:2" x14ac:dyDescent="0.25">
      <c r="A69" s="33" t="s">
        <v>73</v>
      </c>
      <c r="B69" s="49">
        <v>28779.919999999998</v>
      </c>
    </row>
    <row r="71" spans="1:2" x14ac:dyDescent="0.25">
      <c r="A71" s="34" t="s">
        <v>142</v>
      </c>
      <c r="B71" s="41"/>
    </row>
    <row r="72" spans="1:2" x14ac:dyDescent="0.25">
      <c r="A72" s="36" t="s">
        <v>78</v>
      </c>
      <c r="B72" s="48">
        <v>20752.080000000002</v>
      </c>
    </row>
    <row r="73" spans="1:2" x14ac:dyDescent="0.25">
      <c r="A73" s="36" t="s">
        <v>79</v>
      </c>
      <c r="B73" s="48">
        <v>21844.33</v>
      </c>
    </row>
    <row r="74" spans="1:2" x14ac:dyDescent="0.25">
      <c r="A74" s="12" t="s">
        <v>80</v>
      </c>
      <c r="B74" s="49">
        <v>27414.67</v>
      </c>
    </row>
    <row r="76" spans="1:2" x14ac:dyDescent="0.25">
      <c r="A76" s="34" t="s">
        <v>143</v>
      </c>
      <c r="B76" s="41"/>
    </row>
    <row r="77" spans="1:2" x14ac:dyDescent="0.25">
      <c r="A77" s="36" t="s">
        <v>78</v>
      </c>
      <c r="B77" s="48">
        <v>20752.080000000002</v>
      </c>
    </row>
    <row r="78" spans="1:2" x14ac:dyDescent="0.25">
      <c r="A78" s="36" t="s">
        <v>79</v>
      </c>
      <c r="B78" s="48">
        <v>21844.33</v>
      </c>
    </row>
    <row r="79" spans="1:2" x14ac:dyDescent="0.25">
      <c r="A79" s="12" t="s">
        <v>80</v>
      </c>
      <c r="B79" s="49">
        <v>27414.67</v>
      </c>
    </row>
    <row r="80" spans="1:2" x14ac:dyDescent="0.25">
      <c r="A80" s="25"/>
    </row>
    <row r="81" spans="1:1" x14ac:dyDescent="0.25">
      <c r="A81" s="25"/>
    </row>
    <row r="83" spans="1:1" x14ac:dyDescent="0.25">
      <c r="A83" s="68" t="s">
        <v>145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Lønberegninger</vt:lpstr>
      <vt:lpstr>Forklaring til lønberegning</vt:lpstr>
      <vt:lpstr>Datagrundlag</vt:lpstr>
      <vt:lpstr>Lønberegninger!Print_Area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 Hou</dc:creator>
  <cp:lastModifiedBy>Birgit Christensen</cp:lastModifiedBy>
  <cp:lastPrinted>2017-02-02T14:32:40Z</cp:lastPrinted>
  <dcterms:created xsi:type="dcterms:W3CDTF">2015-10-16T07:05:37Z</dcterms:created>
  <dcterms:modified xsi:type="dcterms:W3CDTF">2017-02-22T13:39:26Z</dcterms:modified>
</cp:coreProperties>
</file>