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<sst xmlns="http://schemas.openxmlformats.org/spreadsheetml/2006/main" count="69" uniqueCount="69">
  <si>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Budget og deltagergebyr</t>
  </si>
  <si>
    <t>€</t>
  </si>
  <si>
    <t>Udgifter</t>
  </si>
  <si>
    <t>Indtægter</t>
  </si>
  <si>
    <t>Gaver til oplægsholdere</t>
  </si>
  <si>
    <t>Lokaler</t>
  </si>
  <si>
    <t>Konferencebureau - KongresKompagniet</t>
  </si>
  <si>
    <t>Dage, konference</t>
  </si>
  <si>
    <t>Oplægsholdere, antal i alt</t>
  </si>
  <si>
    <t>Oplægsholdere fra andre nordiske lande</t>
  </si>
  <si>
    <t>Eurokurs</t>
  </si>
  <si>
    <t>Forudsætninger</t>
  </si>
  <si>
    <t>Per person DKK</t>
  </si>
  <si>
    <t>I alt DKK</t>
  </si>
  <si>
    <t>Antal mv.</t>
  </si>
  <si>
    <t>I alt</t>
  </si>
  <si>
    <t xml:space="preserve">I alt </t>
  </si>
  <si>
    <t>Forudsat at</t>
  </si>
  <si>
    <t>Indgang, AROS</t>
  </si>
  <si>
    <t>Forplejning mandag og tirsdag</t>
  </si>
  <si>
    <t xml:space="preserve">250 + 150 per deltager </t>
  </si>
  <si>
    <t>Rundvisning AROS</t>
  </si>
  <si>
    <t>Oplægsholdere betaler selv alle udgifter og deltagerbetaling</t>
  </si>
  <si>
    <t>Festmiddag, underholdning</t>
  </si>
  <si>
    <t>Rundvisninger</t>
  </si>
  <si>
    <t>Diverse udgifter</t>
  </si>
  <si>
    <t>Layout AU KOM</t>
  </si>
  <si>
    <t>Deltagere, antal deltagere i alt (betalende og ikke betalende)</t>
  </si>
  <si>
    <t>Early bird, medlem</t>
  </si>
  <si>
    <t>Medlem, late</t>
  </si>
  <si>
    <t>Transport, 4 busser mellem konferencested og hoteller</t>
  </si>
  <si>
    <t>Key-notes</t>
  </si>
  <si>
    <t>800 per deltager</t>
  </si>
  <si>
    <t>2500 kr. pr. transport</t>
  </si>
  <si>
    <t>Deltagere uden betaling</t>
  </si>
  <si>
    <t>Ikke-medlem</t>
  </si>
  <si>
    <t>Festmiddag, Turbinehallen inkl. Lokaleleje</t>
  </si>
  <si>
    <t>Reception AROS (kr. 400-90 fra kommunen pr. kuvert)</t>
  </si>
  <si>
    <t>310 kr. pr deltager</t>
  </si>
  <si>
    <t>Kor, AULA</t>
  </si>
  <si>
    <t>Materiale, program (t-shirts ca. 3.000)</t>
  </si>
  <si>
    <t>Afsluttende paneldebat</t>
  </si>
  <si>
    <t>Workshops (sociale medier + studentworkshop)</t>
  </si>
  <si>
    <t>AU KOM personale forplejning/middag</t>
  </si>
  <si>
    <t>DIFFERENCE P.T</t>
  </si>
  <si>
    <t>Plastlommer til navneskilte</t>
  </si>
  <si>
    <t>Blomster</t>
  </si>
  <si>
    <t>Møbeltransport +flygelstemning</t>
  </si>
  <si>
    <t>Leje af studentercafe</t>
  </si>
  <si>
    <t>Pris for video/optagelse af tegner</t>
  </si>
  <si>
    <t>10 bøger</t>
  </si>
  <si>
    <t>Planlægningsgruppe-aftensmad lørdag</t>
  </si>
  <si>
    <t>Personale, studentermedhjælp - 110 timer a 125,-</t>
  </si>
  <si>
    <t>ARoS diverse (galleri + rainbow) + CAFEBORDE + KOR-MAD + enkeltblomster</t>
  </si>
  <si>
    <t>AROS kaffe</t>
  </si>
  <si>
    <t>65 gaver a 200,-</t>
  </si>
  <si>
    <t>MELLEMSTOR SKANDINAVISK KONFERENCE</t>
  </si>
  <si>
    <t>Afgift til konference per betalende medlem</t>
  </si>
  <si>
    <t>Deltagerbetaling early bird, medlem</t>
  </si>
  <si>
    <t>Deltagerbetaling medlem</t>
  </si>
  <si>
    <t xml:space="preserve">Deltagerbetaling, ikke medlem </t>
  </si>
  <si>
    <t>Konferenceafgift ved 400/per betalende deltager</t>
  </si>
  <si>
    <t>Ekstra Studenterhusfonden</t>
  </si>
  <si>
    <t>Underholdning ved reception, rytmisk kor</t>
  </si>
  <si>
    <t>Kongreskompagniet ekstra (navneskiltearbejde og refusionsopgave)</t>
  </si>
  <si>
    <t>Afgift til XX-organisation er kun beregnet for betalende deltagere</t>
  </si>
  <si>
    <t>Afgift til XX-organisation er beregnet på baggrund af, at alle er medlemmer</t>
  </si>
  <si>
    <t>Deltagerbetaling er beregnet ud fra, at alle er medlemmer</t>
  </si>
  <si>
    <t>Headset Stakladen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</si>
</sst>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4" fontId="0" fillId="0" borderId="0" xfId="0" applyNumberForma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4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justify"/>
    </xf>
    <xf numFmtId="3" fontId="0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46">
      <selection activeCell="R77" sqref="R77"/>
    </sheetView>
  </sheetViews>
  <sheetFormatPr defaultColWidth="9.140625" defaultRowHeight="12.75"/>
  <cols>
    <col min="1" max="1" width="21.7109375" style="0" customWidth="1"/>
    <col min="2" max="2" width="44.7109375" style="0" customWidth="1"/>
    <col min="3" max="3" width="15.8515625" style="0" customWidth="1"/>
    <col min="4" max="4" width="16.140625" style="0" customWidth="1"/>
    <col min="5" max="5" width="10.57421875" style="0" customWidth="1"/>
    <col min="10" max="12" width="0" style="0" hidden="1" customWidth="1"/>
  </cols>
  <sheetData>
    <row r="1" spans="1:3" ht="18">
      <c r="A1" s="2" t="s">
        <v>56</v>
      </c>
      <c r="B1" s="2"/>
      <c r="C1" s="2"/>
    </row>
    <row r="2" spans="1:6" ht="23.25" customHeight="1">
      <c r="A2" s="11" t="s">
        <v>0</v>
      </c>
      <c r="B2" s="11"/>
      <c r="C2" s="11"/>
      <c r="D2" s="11"/>
      <c r="E2" s="11"/>
      <c r="F2" s="11"/>
    </row>
    <row r="3" spans="1:6" ht="12.75">
      <c r="A3" s="1"/>
      <c r="B3" s="1"/>
      <c r="C3" s="1" t="s">
        <v>12</v>
      </c>
      <c r="D3" s="1" t="s">
        <v>14</v>
      </c>
      <c r="E3" s="4" t="s">
        <v>1</v>
      </c>
      <c r="F3" s="4" t="s">
        <v>13</v>
      </c>
    </row>
    <row r="4" spans="1:6" ht="15">
      <c r="A4" s="3" t="s">
        <v>11</v>
      </c>
      <c r="B4" t="s">
        <v>10</v>
      </c>
      <c r="D4" s="12">
        <v>7.5</v>
      </c>
      <c r="E4" s="5">
        <v>100</v>
      </c>
      <c r="F4" s="6">
        <v>750</v>
      </c>
    </row>
    <row r="5" spans="2:9" ht="12.75">
      <c r="B5" t="s">
        <v>27</v>
      </c>
      <c r="D5" s="5">
        <v>180</v>
      </c>
      <c r="E5" s="5"/>
      <c r="F5" s="5"/>
      <c r="G5" s="5"/>
      <c r="H5" s="5"/>
      <c r="I5" s="5"/>
    </row>
    <row r="6" spans="2:9" ht="12.75">
      <c r="B6" t="s">
        <v>7</v>
      </c>
      <c r="D6" s="5">
        <v>2</v>
      </c>
      <c r="E6" s="5"/>
      <c r="F6" s="5"/>
      <c r="G6" s="5"/>
      <c r="H6" s="5"/>
      <c r="I6" s="5"/>
    </row>
    <row r="7" spans="2:9" ht="12.75">
      <c r="B7" t="s">
        <v>8</v>
      </c>
      <c r="D7" s="5">
        <v>10</v>
      </c>
      <c r="E7" s="5"/>
      <c r="F7" s="5"/>
      <c r="G7" s="5"/>
      <c r="H7" s="5"/>
      <c r="I7" s="5"/>
    </row>
    <row r="8" spans="2:9" ht="12.75">
      <c r="B8" t="s">
        <v>9</v>
      </c>
      <c r="D8" s="5">
        <v>5</v>
      </c>
      <c r="E8" s="5"/>
      <c r="F8" s="5"/>
      <c r="G8" s="5"/>
      <c r="H8" s="5"/>
      <c r="I8" s="5"/>
    </row>
    <row r="9" spans="2:8" ht="12.75">
      <c r="B9" t="s">
        <v>57</v>
      </c>
      <c r="C9">
        <v>400</v>
      </c>
      <c r="E9" s="5">
        <v>50</v>
      </c>
      <c r="F9">
        <v>400</v>
      </c>
      <c r="H9" s="5"/>
    </row>
    <row r="10" spans="2:8" ht="12.75">
      <c r="B10" t="s">
        <v>58</v>
      </c>
      <c r="E10" s="5">
        <v>550</v>
      </c>
      <c r="F10">
        <f>SUM(E10*D4)</f>
        <v>4125</v>
      </c>
      <c r="H10" s="5"/>
    </row>
    <row r="11" spans="2:8" ht="12.75">
      <c r="B11" t="s">
        <v>59</v>
      </c>
      <c r="D11" s="5"/>
      <c r="E11" s="5">
        <v>600</v>
      </c>
      <c r="F11">
        <f>SUM(E11*D4)</f>
        <v>4500</v>
      </c>
      <c r="G11" s="5"/>
      <c r="H11" s="5"/>
    </row>
    <row r="12" spans="4:8" s="20" customFormat="1" ht="12.75">
      <c r="D12" s="21"/>
      <c r="E12" s="21"/>
      <c r="G12" s="21"/>
      <c r="H12" s="21"/>
    </row>
    <row r="13" spans="2:8" ht="12.75">
      <c r="B13" t="s">
        <v>60</v>
      </c>
      <c r="D13" s="5"/>
      <c r="E13" s="5">
        <v>650</v>
      </c>
      <c r="F13">
        <f>SUM(E13*D4)</f>
        <v>4875</v>
      </c>
      <c r="G13" s="5"/>
      <c r="H13" s="5"/>
    </row>
    <row r="14" spans="4:5" ht="12.75">
      <c r="D14" s="5"/>
      <c r="E14" s="5"/>
    </row>
    <row r="15" spans="1:6" s="14" customFormat="1" ht="15">
      <c r="A15" s="13" t="s">
        <v>3</v>
      </c>
      <c r="D15" s="15"/>
      <c r="E15" s="15"/>
      <c r="F15" s="15"/>
    </row>
    <row r="16" spans="1:6" s="9" customFormat="1" ht="15">
      <c r="A16" s="17"/>
      <c r="B16" s="18"/>
      <c r="D16" s="6"/>
      <c r="E16" s="6"/>
      <c r="F16" s="6"/>
    </row>
    <row r="17" spans="1:15" s="9" customFormat="1" ht="15">
      <c r="A17" s="17"/>
      <c r="B17" s="18" t="s">
        <v>34</v>
      </c>
      <c r="D17" s="6"/>
      <c r="E17" s="6"/>
      <c r="F17" s="6"/>
      <c r="G17" s="6">
        <v>27</v>
      </c>
      <c r="H17" s="6">
        <v>0</v>
      </c>
      <c r="I17" s="6">
        <v>0</v>
      </c>
      <c r="J17" s="6">
        <v>15</v>
      </c>
      <c r="K17" s="6">
        <v>0</v>
      </c>
      <c r="L17" s="6">
        <v>0</v>
      </c>
      <c r="M17" s="6">
        <v>14</v>
      </c>
      <c r="N17" s="6">
        <v>0</v>
      </c>
      <c r="O17" s="6">
        <v>0</v>
      </c>
    </row>
    <row r="18" spans="1:15" ht="15">
      <c r="A18" s="3"/>
      <c r="B18" s="16" t="s">
        <v>28</v>
      </c>
      <c r="D18" s="5"/>
      <c r="E18" s="5"/>
      <c r="F18" s="5"/>
      <c r="G18" s="5">
        <v>178</v>
      </c>
      <c r="H18" s="5">
        <f>SUM(G18*E10)</f>
        <v>97900</v>
      </c>
      <c r="I18" s="5">
        <f>SUM(H18*D4)</f>
        <v>734250</v>
      </c>
      <c r="J18" s="5">
        <v>70</v>
      </c>
      <c r="K18" s="5">
        <f>SUM(J18*E10)</f>
        <v>38500</v>
      </c>
      <c r="L18" s="5">
        <f>SUM(K18*D4)</f>
        <v>288750</v>
      </c>
      <c r="M18" s="5">
        <v>180</v>
      </c>
      <c r="N18" s="5">
        <f>SUM(M18*E10)</f>
        <v>99000</v>
      </c>
      <c r="O18" s="5">
        <f>SUM(N18*D4)</f>
        <v>742500</v>
      </c>
    </row>
    <row r="19" spans="1:15" ht="15">
      <c r="A19" s="3"/>
      <c r="B19" s="16" t="s">
        <v>29</v>
      </c>
      <c r="D19" s="5"/>
      <c r="E19" s="5"/>
      <c r="F19" s="5"/>
      <c r="G19" s="5">
        <v>33</v>
      </c>
      <c r="H19" s="5">
        <f>SUM(G19*E11)</f>
        <v>19800</v>
      </c>
      <c r="I19" s="5">
        <f>SUM(H19*D4)</f>
        <v>148500</v>
      </c>
      <c r="J19" s="5">
        <v>55</v>
      </c>
      <c r="K19" s="5">
        <f>SUM(J19*E11)</f>
        <v>33000</v>
      </c>
      <c r="L19" s="5">
        <f>SUM(K19*D4)</f>
        <v>247500</v>
      </c>
      <c r="M19" s="5">
        <v>29</v>
      </c>
      <c r="N19" s="5">
        <f>SUM(M19*E11)</f>
        <v>17400</v>
      </c>
      <c r="O19" s="5">
        <f>SUM(N19*D4)</f>
        <v>130500</v>
      </c>
    </row>
    <row r="20" spans="1:15" s="16" customFormat="1" ht="15">
      <c r="A20" s="3"/>
      <c r="B20" s="16" t="s">
        <v>35</v>
      </c>
      <c r="D20" s="23"/>
      <c r="E20" s="23"/>
      <c r="F20" s="23"/>
      <c r="G20" s="23">
        <v>26</v>
      </c>
      <c r="H20" s="23">
        <f>SUM(G20*E13)</f>
        <v>16900</v>
      </c>
      <c r="I20" s="23">
        <f>SUM(H20*D4)</f>
        <v>126750</v>
      </c>
      <c r="J20" s="23">
        <v>10</v>
      </c>
      <c r="K20" s="23">
        <f>SUM(J20*E13)</f>
        <v>6500</v>
      </c>
      <c r="L20" s="23">
        <f>SUM(K20*D4)</f>
        <v>48750</v>
      </c>
      <c r="M20" s="23">
        <v>27</v>
      </c>
      <c r="N20" s="23">
        <f>SUM(M20*E13)</f>
        <v>17550</v>
      </c>
      <c r="O20" s="23">
        <f>SUM(N20*D4)</f>
        <v>131625</v>
      </c>
    </row>
    <row r="21" spans="1:15" ht="12.75">
      <c r="A21" s="7"/>
      <c r="B21" s="7" t="s">
        <v>15</v>
      </c>
      <c r="C21" s="7"/>
      <c r="D21" s="8"/>
      <c r="E21" s="10"/>
      <c r="F21" s="10"/>
      <c r="G21" s="8">
        <f>SUM(G17:G20)</f>
        <v>264</v>
      </c>
      <c r="H21" s="10">
        <f aca="true" t="shared" si="0" ref="H21:M21">SUM(H17:H20)</f>
        <v>134600</v>
      </c>
      <c r="I21" s="10">
        <f t="shared" si="0"/>
        <v>1009500</v>
      </c>
      <c r="J21" s="8">
        <f t="shared" si="0"/>
        <v>150</v>
      </c>
      <c r="K21" s="10">
        <f t="shared" si="0"/>
        <v>78000</v>
      </c>
      <c r="L21" s="10">
        <f t="shared" si="0"/>
        <v>585000</v>
      </c>
      <c r="M21" s="8">
        <f t="shared" si="0"/>
        <v>250</v>
      </c>
      <c r="N21" s="10">
        <f>SUM(N18:N20)</f>
        <v>133950</v>
      </c>
      <c r="O21" s="10">
        <f>SUM(O16:O20)</f>
        <v>1004625</v>
      </c>
    </row>
    <row r="22" ht="12.75">
      <c r="E22" s="5"/>
    </row>
    <row r="23" spans="1:5" s="14" customFormat="1" ht="15">
      <c r="A23" s="13" t="s">
        <v>2</v>
      </c>
      <c r="E23" s="15"/>
    </row>
    <row r="24" spans="2:15" s="16" customFormat="1" ht="12.75">
      <c r="B24" s="18" t="s">
        <v>6</v>
      </c>
      <c r="C24" s="18"/>
      <c r="D24" s="22"/>
      <c r="E24" s="22"/>
      <c r="F24" s="22"/>
      <c r="H24" s="22">
        <v>9600</v>
      </c>
      <c r="I24" s="24">
        <v>72000</v>
      </c>
      <c r="K24" s="22">
        <v>8000</v>
      </c>
      <c r="L24" s="22">
        <v>60000</v>
      </c>
      <c r="N24" s="22">
        <v>10667</v>
      </c>
      <c r="O24" s="22">
        <v>80000</v>
      </c>
    </row>
    <row r="25" spans="2:15" ht="12.75">
      <c r="B25" s="9" t="s">
        <v>5</v>
      </c>
      <c r="C25" s="9"/>
      <c r="D25" s="6"/>
      <c r="E25" s="6"/>
      <c r="F25" s="6"/>
      <c r="H25" s="6">
        <v>0</v>
      </c>
      <c r="I25" s="6">
        <v>0</v>
      </c>
      <c r="K25" s="6">
        <v>0</v>
      </c>
      <c r="L25" s="6">
        <v>0</v>
      </c>
      <c r="N25" s="6">
        <v>0</v>
      </c>
      <c r="O25" s="6">
        <v>0</v>
      </c>
    </row>
    <row r="26" spans="2:15" ht="12.75">
      <c r="B26" s="19" t="s">
        <v>31</v>
      </c>
      <c r="C26" s="9"/>
      <c r="D26" s="6"/>
      <c r="E26" s="6"/>
      <c r="F26" s="6"/>
      <c r="H26" s="6">
        <f>SUM(I26/D4)</f>
        <v>11600</v>
      </c>
      <c r="I26" s="6">
        <v>87000</v>
      </c>
      <c r="K26" s="6"/>
      <c r="L26" s="6">
        <v>87000</v>
      </c>
      <c r="N26" s="6"/>
      <c r="O26" s="6">
        <v>87000</v>
      </c>
    </row>
    <row r="27" spans="2:15" ht="12.75">
      <c r="B27" s="19" t="s">
        <v>42</v>
      </c>
      <c r="C27" s="9"/>
      <c r="D27" s="6"/>
      <c r="E27" s="6"/>
      <c r="F27" s="6"/>
      <c r="H27" s="6"/>
      <c r="I27" s="6">
        <v>24000</v>
      </c>
      <c r="K27" s="6"/>
      <c r="L27" s="6">
        <v>24000</v>
      </c>
      <c r="N27" s="6"/>
      <c r="O27" s="6">
        <v>24000</v>
      </c>
    </row>
    <row r="28" spans="2:15" ht="12.75">
      <c r="B28" s="9" t="s">
        <v>52</v>
      </c>
      <c r="C28" s="9"/>
      <c r="D28" s="6"/>
      <c r="E28" s="6"/>
      <c r="F28" s="6"/>
      <c r="H28" s="6">
        <f>+I28/D4</f>
        <v>1833.3333333333333</v>
      </c>
      <c r="I28" s="6">
        <f>110*125</f>
        <v>13750</v>
      </c>
      <c r="K28" s="6"/>
      <c r="L28" s="6">
        <f>50*125</f>
        <v>6250</v>
      </c>
      <c r="N28" s="6"/>
      <c r="O28" s="6">
        <f>110*125</f>
        <v>13750</v>
      </c>
    </row>
    <row r="29" spans="2:15" s="16" customFormat="1" ht="12.75">
      <c r="B29" s="18" t="s">
        <v>40</v>
      </c>
      <c r="C29" s="18"/>
      <c r="D29" s="22"/>
      <c r="E29" s="22"/>
      <c r="F29" s="22"/>
      <c r="H29" s="22">
        <f>+I29/D4</f>
        <v>3333.3333333333335</v>
      </c>
      <c r="I29" s="22">
        <v>25000</v>
      </c>
      <c r="K29" s="22"/>
      <c r="L29" s="22">
        <v>25000</v>
      </c>
      <c r="N29" s="22"/>
      <c r="O29" s="22">
        <v>25000</v>
      </c>
    </row>
    <row r="30" spans="2:15" ht="12.75">
      <c r="B30" s="9" t="s">
        <v>61</v>
      </c>
      <c r="C30" s="9"/>
      <c r="D30" s="6"/>
      <c r="E30" s="6"/>
      <c r="F30" s="6"/>
      <c r="H30" s="6"/>
      <c r="I30" s="6">
        <f>SUM(G21*C9)</f>
        <v>105600</v>
      </c>
      <c r="K30" s="6"/>
      <c r="L30" s="6">
        <f>SUM(J21*C9)</f>
        <v>60000</v>
      </c>
      <c r="N30" s="6"/>
      <c r="O30" s="6">
        <f>SUM(M21*F9)</f>
        <v>100000</v>
      </c>
    </row>
    <row r="31" spans="2:15" ht="12.75">
      <c r="B31" s="9" t="s">
        <v>19</v>
      </c>
      <c r="C31" s="9" t="s">
        <v>20</v>
      </c>
      <c r="D31" s="6"/>
      <c r="E31" s="6"/>
      <c r="F31" s="6"/>
      <c r="H31" s="6"/>
      <c r="I31" s="6">
        <f>SUM(400*G21)</f>
        <v>105600</v>
      </c>
      <c r="K31" s="6"/>
      <c r="L31" s="6">
        <f>SUM(400*J21)</f>
        <v>60000</v>
      </c>
      <c r="N31" s="6"/>
      <c r="O31" s="6">
        <f>SUM(400*M21)</f>
        <v>100000</v>
      </c>
    </row>
    <row r="32" spans="2:15" ht="12.75">
      <c r="B32" s="19" t="s">
        <v>62</v>
      </c>
      <c r="C32" s="9"/>
      <c r="D32" s="6"/>
      <c r="E32" s="6"/>
      <c r="F32" s="6"/>
      <c r="H32" s="6"/>
      <c r="I32" s="6">
        <v>4000</v>
      </c>
      <c r="K32" s="6"/>
      <c r="L32" s="6"/>
      <c r="N32" s="6"/>
      <c r="O32" s="6"/>
    </row>
    <row r="33" spans="2:15" ht="12.75">
      <c r="B33" s="26" t="s">
        <v>68</v>
      </c>
      <c r="C33" s="9"/>
      <c r="D33" s="6"/>
      <c r="E33" s="6"/>
      <c r="F33" s="6"/>
      <c r="H33" s="6"/>
      <c r="I33" s="6">
        <v>1000</v>
      </c>
      <c r="K33" s="6"/>
      <c r="L33" s="6"/>
      <c r="N33" s="6"/>
      <c r="O33" s="6"/>
    </row>
    <row r="34" spans="2:15" ht="12.75">
      <c r="B34" s="18" t="s">
        <v>36</v>
      </c>
      <c r="C34" s="18" t="s">
        <v>32</v>
      </c>
      <c r="D34" s="6"/>
      <c r="E34" s="6"/>
      <c r="F34" s="6"/>
      <c r="H34" s="6"/>
      <c r="I34" s="6">
        <f>800*263</f>
        <v>210400</v>
      </c>
      <c r="K34" s="6"/>
      <c r="L34" s="6">
        <f>800*J21</f>
        <v>120000</v>
      </c>
      <c r="N34" s="6"/>
      <c r="O34" s="6">
        <f>800*M21</f>
        <v>200000</v>
      </c>
    </row>
    <row r="35" spans="2:15" s="16" customFormat="1" ht="12.75">
      <c r="B35" s="18" t="s">
        <v>23</v>
      </c>
      <c r="C35" s="18"/>
      <c r="D35" s="22"/>
      <c r="E35" s="22"/>
      <c r="F35" s="22"/>
      <c r="H35" s="22"/>
      <c r="I35" s="22">
        <v>27000</v>
      </c>
      <c r="K35" s="22"/>
      <c r="L35" s="22">
        <v>27000</v>
      </c>
      <c r="N35" s="22"/>
      <c r="O35" s="22">
        <v>27000</v>
      </c>
    </row>
    <row r="36" spans="2:15" ht="12.75">
      <c r="B36" s="9" t="s">
        <v>18</v>
      </c>
      <c r="C36" s="9"/>
      <c r="D36" s="6"/>
      <c r="E36" s="6"/>
      <c r="F36" s="6"/>
      <c r="H36" s="6"/>
      <c r="I36" s="6">
        <v>30000</v>
      </c>
      <c r="K36" s="6"/>
      <c r="L36" s="6">
        <v>30000</v>
      </c>
      <c r="N36" s="6"/>
      <c r="O36" s="6">
        <v>30000</v>
      </c>
    </row>
    <row r="37" spans="2:15" ht="12.75">
      <c r="B37" s="9" t="s">
        <v>21</v>
      </c>
      <c r="C37" s="9"/>
      <c r="D37" s="6"/>
      <c r="E37" s="6"/>
      <c r="F37" s="6"/>
      <c r="H37" s="6"/>
      <c r="I37" s="6">
        <v>5000</v>
      </c>
      <c r="K37" s="6"/>
      <c r="L37" s="6">
        <v>5000</v>
      </c>
      <c r="N37" s="6"/>
      <c r="O37" s="6">
        <v>5000</v>
      </c>
    </row>
    <row r="38" spans="2:15" ht="12.75">
      <c r="B38" s="18" t="s">
        <v>37</v>
      </c>
      <c r="C38" s="18" t="s">
        <v>38</v>
      </c>
      <c r="D38" s="6"/>
      <c r="E38" s="6"/>
      <c r="F38" s="6"/>
      <c r="H38" s="6"/>
      <c r="I38" s="6">
        <f>SUM(220*310)</f>
        <v>68200</v>
      </c>
      <c r="K38" s="6"/>
      <c r="L38" s="6">
        <v>46500</v>
      </c>
      <c r="N38" s="6"/>
      <c r="O38" s="6">
        <v>68200</v>
      </c>
    </row>
    <row r="39" spans="2:15" ht="12.75">
      <c r="B39" s="9" t="s">
        <v>53</v>
      </c>
      <c r="C39" s="9"/>
      <c r="D39" s="6"/>
      <c r="E39" s="6"/>
      <c r="F39" s="6"/>
      <c r="H39" s="6"/>
      <c r="I39" s="6">
        <v>19000</v>
      </c>
      <c r="K39" s="6"/>
      <c r="L39" s="6">
        <v>15000</v>
      </c>
      <c r="N39" s="6"/>
      <c r="O39" s="6">
        <v>19000</v>
      </c>
    </row>
    <row r="40" spans="2:15" ht="12.75">
      <c r="B40" s="9" t="s">
        <v>54</v>
      </c>
      <c r="C40" s="9"/>
      <c r="D40" s="6"/>
      <c r="E40" s="6"/>
      <c r="F40" s="6"/>
      <c r="H40" s="6"/>
      <c r="I40" s="6">
        <v>4000</v>
      </c>
      <c r="K40" s="6"/>
      <c r="L40" s="6"/>
      <c r="N40" s="6"/>
      <c r="O40" s="6"/>
    </row>
    <row r="41" spans="2:15" ht="12.75">
      <c r="B41" s="9" t="s">
        <v>63</v>
      </c>
      <c r="C41" s="9"/>
      <c r="D41" s="6"/>
      <c r="E41" s="6"/>
      <c r="F41" s="6"/>
      <c r="H41" s="6"/>
      <c r="I41" s="6">
        <v>25000</v>
      </c>
      <c r="K41" s="6"/>
      <c r="L41" s="6">
        <v>25000</v>
      </c>
      <c r="N41" s="6"/>
      <c r="O41" s="6">
        <v>25000</v>
      </c>
    </row>
    <row r="42" spans="2:15" ht="12.75">
      <c r="B42" s="18" t="s">
        <v>30</v>
      </c>
      <c r="C42" s="9" t="s">
        <v>33</v>
      </c>
      <c r="D42" s="6"/>
      <c r="E42" s="6"/>
      <c r="F42" s="6"/>
      <c r="H42" s="6"/>
      <c r="I42" s="6">
        <v>13000</v>
      </c>
      <c r="K42" s="6"/>
      <c r="L42" s="6">
        <v>7500</v>
      </c>
      <c r="N42" s="6"/>
      <c r="O42" s="6">
        <v>13000</v>
      </c>
    </row>
    <row r="43" spans="2:15" ht="12.75">
      <c r="B43" s="9" t="s">
        <v>4</v>
      </c>
      <c r="C43" s="9" t="s">
        <v>55</v>
      </c>
      <c r="D43" s="6"/>
      <c r="E43" s="6"/>
      <c r="F43" s="6"/>
      <c r="H43" s="6"/>
      <c r="I43" s="6">
        <f>200*65</f>
        <v>13000</v>
      </c>
      <c r="K43" s="6"/>
      <c r="L43" s="6">
        <v>7500</v>
      </c>
      <c r="N43" s="6"/>
      <c r="O43" s="6">
        <v>10000</v>
      </c>
    </row>
    <row r="44" spans="2:15" ht="12.75">
      <c r="B44" s="9" t="s">
        <v>50</v>
      </c>
      <c r="C44" s="9"/>
      <c r="D44" s="6"/>
      <c r="E44" s="6"/>
      <c r="F44" s="6"/>
      <c r="H44" s="6"/>
      <c r="I44" s="6">
        <v>2000</v>
      </c>
      <c r="K44" s="6"/>
      <c r="L44" s="6"/>
      <c r="N44" s="6"/>
      <c r="O44" s="6">
        <v>2000</v>
      </c>
    </row>
    <row r="45" spans="2:15" ht="12.75">
      <c r="B45" s="9" t="s">
        <v>24</v>
      </c>
      <c r="C45" s="9"/>
      <c r="D45" s="6"/>
      <c r="E45" s="6"/>
      <c r="F45" s="6"/>
      <c r="H45" s="6"/>
      <c r="I45" s="6">
        <v>20000</v>
      </c>
      <c r="K45" s="6"/>
      <c r="L45" s="6">
        <v>15000</v>
      </c>
      <c r="N45" s="6"/>
      <c r="O45" s="6">
        <v>20000</v>
      </c>
    </row>
    <row r="46" spans="2:15" ht="12.75">
      <c r="B46" s="9" t="s">
        <v>48</v>
      </c>
      <c r="C46" s="9"/>
      <c r="D46" s="6"/>
      <c r="E46" s="6"/>
      <c r="F46" s="6"/>
      <c r="H46" s="6"/>
      <c r="I46" s="6">
        <v>3125</v>
      </c>
      <c r="K46" s="6"/>
      <c r="L46" s="6"/>
      <c r="N46" s="6"/>
      <c r="O46" s="6">
        <v>3125</v>
      </c>
    </row>
    <row r="47" spans="2:15" ht="12.75">
      <c r="B47" s="9" t="s">
        <v>49</v>
      </c>
      <c r="C47" s="9"/>
      <c r="D47" s="6"/>
      <c r="E47" s="6"/>
      <c r="F47" s="6"/>
      <c r="H47" s="6"/>
      <c r="I47" s="6">
        <v>4000</v>
      </c>
      <c r="K47" s="6"/>
      <c r="L47" s="6"/>
      <c r="N47" s="6"/>
      <c r="O47" s="6">
        <v>4000</v>
      </c>
    </row>
    <row r="48" spans="2:15" ht="12.75">
      <c r="B48" s="26" t="s">
        <v>26</v>
      </c>
      <c r="C48" s="9"/>
      <c r="D48" s="6"/>
      <c r="E48" s="6"/>
      <c r="F48" s="6"/>
      <c r="H48" s="6"/>
      <c r="I48" s="27">
        <v>40000</v>
      </c>
      <c r="J48" s="25"/>
      <c r="K48" s="27"/>
      <c r="L48" s="27">
        <v>20000</v>
      </c>
      <c r="M48" s="25"/>
      <c r="N48" s="27"/>
      <c r="O48" s="27">
        <v>40000</v>
      </c>
    </row>
    <row r="49" spans="2:15" ht="12.75">
      <c r="B49" s="19" t="s">
        <v>41</v>
      </c>
      <c r="C49" s="9"/>
      <c r="D49" s="6"/>
      <c r="E49" s="6"/>
      <c r="F49" s="6"/>
      <c r="H49" s="6"/>
      <c r="I49" s="27">
        <v>40000</v>
      </c>
      <c r="J49" s="25"/>
      <c r="K49" s="27"/>
      <c r="L49" s="27">
        <v>25000</v>
      </c>
      <c r="M49" s="25"/>
      <c r="N49" s="27"/>
      <c r="O49" s="27">
        <v>40000</v>
      </c>
    </row>
    <row r="50" spans="2:15" ht="12.75">
      <c r="B50" s="26" t="s">
        <v>25</v>
      </c>
      <c r="C50" s="9"/>
      <c r="D50" s="6"/>
      <c r="E50" s="6"/>
      <c r="F50" s="6"/>
      <c r="H50" s="6"/>
      <c r="I50" s="27">
        <v>12000</v>
      </c>
      <c r="J50" s="25"/>
      <c r="K50" s="27"/>
      <c r="L50" s="27">
        <v>25000</v>
      </c>
      <c r="M50" s="25"/>
      <c r="N50" s="27"/>
      <c r="O50" s="27">
        <v>25000</v>
      </c>
    </row>
    <row r="51" spans="2:15" s="25" customFormat="1" ht="12.75">
      <c r="B51" s="26" t="s">
        <v>45</v>
      </c>
      <c r="C51" s="26"/>
      <c r="D51" s="27"/>
      <c r="E51" s="27"/>
      <c r="F51" s="27"/>
      <c r="H51" s="27"/>
      <c r="I51" s="27">
        <v>1312</v>
      </c>
      <c r="K51" s="27"/>
      <c r="L51" s="27"/>
      <c r="N51" s="27"/>
      <c r="O51" s="27">
        <v>1312</v>
      </c>
    </row>
    <row r="52" spans="2:15" s="25" customFormat="1" ht="12.75">
      <c r="B52" s="26" t="s">
        <v>47</v>
      </c>
      <c r="C52" s="26"/>
      <c r="D52" s="27"/>
      <c r="E52" s="27"/>
      <c r="F52" s="27"/>
      <c r="H52" s="27"/>
      <c r="I52" s="27">
        <v>12000</v>
      </c>
      <c r="K52" s="27"/>
      <c r="L52" s="27"/>
      <c r="N52" s="27"/>
      <c r="O52" s="27">
        <v>12000</v>
      </c>
    </row>
    <row r="53" spans="2:15" s="25" customFormat="1" ht="24" customHeight="1">
      <c r="B53" s="28" t="s">
        <v>64</v>
      </c>
      <c r="C53" s="26"/>
      <c r="D53" s="27"/>
      <c r="E53" s="27"/>
      <c r="F53" s="27"/>
      <c r="H53" s="27"/>
      <c r="I53" s="27">
        <v>5000</v>
      </c>
      <c r="K53" s="27"/>
      <c r="L53" s="27"/>
      <c r="N53" s="27"/>
      <c r="O53" s="27">
        <v>5000</v>
      </c>
    </row>
    <row r="54" spans="2:15" s="25" customFormat="1" ht="12.75">
      <c r="B54" s="26" t="s">
        <v>46</v>
      </c>
      <c r="C54" s="26"/>
      <c r="D54" s="27"/>
      <c r="E54" s="27"/>
      <c r="F54" s="27"/>
      <c r="H54" s="27"/>
      <c r="I54" s="27">
        <v>2200</v>
      </c>
      <c r="K54" s="27"/>
      <c r="L54" s="27"/>
      <c r="N54" s="27"/>
      <c r="O54" s="27">
        <v>2200</v>
      </c>
    </row>
    <row r="55" spans="2:15" ht="12.75">
      <c r="B55" s="19" t="s">
        <v>39</v>
      </c>
      <c r="D55" s="5"/>
      <c r="E55" s="5"/>
      <c r="F55" s="5"/>
      <c r="H55" s="5"/>
      <c r="I55" s="5">
        <v>5000</v>
      </c>
      <c r="K55" s="5"/>
      <c r="L55" s="5">
        <v>5000</v>
      </c>
      <c r="N55" s="5"/>
      <c r="O55" s="5">
        <v>5000</v>
      </c>
    </row>
    <row r="56" spans="2:15" ht="12.75">
      <c r="B56" s="19" t="s">
        <v>51</v>
      </c>
      <c r="D56" s="5"/>
      <c r="E56" s="5"/>
      <c r="F56" s="5"/>
      <c r="H56" s="5"/>
      <c r="I56" s="5">
        <v>5000</v>
      </c>
      <c r="K56" s="5"/>
      <c r="L56" s="5"/>
      <c r="N56" s="5"/>
      <c r="O56" s="5">
        <v>5000</v>
      </c>
    </row>
    <row r="57" spans="2:15" ht="12.75">
      <c r="B57" s="19" t="s">
        <v>43</v>
      </c>
      <c r="D57" s="5"/>
      <c r="E57" s="5"/>
      <c r="F57" s="5"/>
      <c r="H57" s="5"/>
      <c r="I57" s="5">
        <v>5000</v>
      </c>
      <c r="K57" s="5"/>
      <c r="L57" s="5">
        <v>5000</v>
      </c>
      <c r="N57" s="5"/>
      <c r="O57" s="5">
        <v>5000</v>
      </c>
    </row>
    <row r="58" spans="1:15" ht="12.75">
      <c r="A58" s="7"/>
      <c r="B58" s="7" t="s">
        <v>16</v>
      </c>
      <c r="C58" s="7"/>
      <c r="D58" s="8"/>
      <c r="E58" s="10"/>
      <c r="F58" s="8"/>
      <c r="H58" s="10"/>
      <c r="I58" s="8">
        <f>SUM(I24:I57)</f>
        <v>1009187</v>
      </c>
      <c r="K58" s="10"/>
      <c r="L58" s="8">
        <f>SUM(L24:L57)</f>
        <v>700750</v>
      </c>
      <c r="N58" s="10"/>
      <c r="O58" s="8">
        <f>SUM(O24:O57)</f>
        <v>996587</v>
      </c>
    </row>
    <row r="59" ht="12.75">
      <c r="A59" s="9"/>
    </row>
    <row r="60" spans="1:2" ht="12.75">
      <c r="A60" t="s">
        <v>17</v>
      </c>
      <c r="B60" t="s">
        <v>22</v>
      </c>
    </row>
    <row r="61" ht="12.75">
      <c r="B61" s="25" t="s">
        <v>65</v>
      </c>
    </row>
    <row r="62" ht="12.75">
      <c r="B62" s="25" t="s">
        <v>66</v>
      </c>
    </row>
    <row r="63" ht="12.75">
      <c r="B63" s="25" t="s">
        <v>67</v>
      </c>
    </row>
    <row r="65" spans="1:15" s="20" customFormat="1" ht="12.75">
      <c r="A65" s="25" t="s">
        <v>44</v>
      </c>
      <c r="B65" s="25"/>
      <c r="C65" s="25"/>
      <c r="D65" s="25"/>
      <c r="E65" s="25"/>
      <c r="F65" s="29"/>
      <c r="G65" s="25"/>
      <c r="H65" s="25"/>
      <c r="I65" s="29">
        <f>SUM(I21-I58)</f>
        <v>313</v>
      </c>
      <c r="J65" s="25"/>
      <c r="K65" s="25"/>
      <c r="L65" s="29">
        <f>SUM(L21-L58)</f>
        <v>-115750</v>
      </c>
      <c r="M65" s="25"/>
      <c r="N65" s="25"/>
      <c r="O65" s="29">
        <f>SUM(O21-O58)</f>
        <v>8038</v>
      </c>
    </row>
  </sheetData>
  <sheetProtection/>
  <printOptions gridLines="1"/>
  <pageMargins left="0.2362204724409449" right="0.15748031496062992" top="0.2362204724409449" bottom="0.2755905511811024" header="0" footer="0.15748031496062992"/>
  <pageSetup fitToHeight="1" fitToWidth="1" horizontalDpi="600" verticalDpi="600" orientation="landscape" paperSize="8" scale="83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Aarhus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Frølund</dc:creator>
  <cp:keywords/>
  <dc:description/>
  <cp:lastModifiedBy>Charlotte Boel</cp:lastModifiedBy>
  <cp:lastPrinted>2014-01-16T09:26:11Z</cp:lastPrinted>
  <dcterms:created xsi:type="dcterms:W3CDTF">2010-05-27T13:14:19Z</dcterms:created>
  <dcterms:modified xsi:type="dcterms:W3CDTF">2018-11-16T10:06:55Z</dcterms:modified>
  <cp:category/>
  <cp:version/>
  <cp:contentType/>
  <cp:contentStatus/>
</cp:coreProperties>
</file>