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08"/>
  <fileSharing readOnlyRecommended="1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au217701/Downloads/"/>
    </mc:Choice>
  </mc:AlternateContent>
  <xr:revisionPtr revIDLastSave="0" documentId="13_ncr:1_{29C8E83E-BBDE-3F49-9BBD-129FDFD1B50B}" xr6:coauthVersionLast="47" xr6:coauthVersionMax="47" xr10:uidLastSave="{00000000-0000-0000-0000-000000000000}"/>
  <bookViews>
    <workbookView xWindow="0" yWindow="500" windowWidth="33600" windowHeight="20500" xr2:uid="{00000000-000D-0000-FFFF-FFFF00000000}"/>
  </bookViews>
  <sheets>
    <sheet name="Systemklassifikation" sheetId="3" r:id="rId1"/>
    <sheet name="Standardværdier" sheetId="5" r:id="rId2"/>
  </sheets>
  <definedNames>
    <definedName name="_xlnm._FilterDatabase" localSheetId="0" hidden="1">Systemklassifikation!#REF!</definedName>
    <definedName name="Beredskabsplanlægning?">Standardværdier!$B$64:$B$65</definedName>
    <definedName name="compliance_input">Systemklassifikation!$B$10</definedName>
    <definedName name="databeskyttelsesretlig_risikovurdering?">Standardværdier!$B$67</definedName>
    <definedName name="dataklassifikation_input">Systemklassifikation!$B$14</definedName>
    <definedName name="input">Systemklassifikation!$B$7:$B$15</definedName>
    <definedName name="input_Beredskabsplanlægning">Systemklassifikation!$B$12:$B$13</definedName>
    <definedName name="input_databeskyttelsesretlig_risikovurdering">Systemklassifikation!$B$15</definedName>
    <definedName name="input_Risikovurdering">Systemklassifikation!$B$7:$B$14</definedName>
    <definedName name="økonomi_input">Systemklassifikation!$B$8</definedName>
    <definedName name="omdømme_input">Systemklassifikation!$B$9</definedName>
    <definedName name="output_beredskabsplanlægning">Standardværdier!$C$69</definedName>
    <definedName name="output_errors">Standardværdier!$D$68:$D$70</definedName>
    <definedName name="output_konsekvensvurdering">Standardværdier!$C$70</definedName>
    <definedName name="output_risikovurdering">Standardværdier!$C$68</definedName>
    <definedName name="output_systemtype">Standardværdier!$C$71</definedName>
    <definedName name="personoplysning_input">Systemklassifikation!$B$15</definedName>
    <definedName name="personskade_input">Systemklassifikation!$B$7</definedName>
    <definedName name="_xlnm.Print_Area" localSheetId="0">Systemklassifikation!$A$1:$C$19</definedName>
    <definedName name="produktivitetstab_input">Systemklassifikation!$B$11</definedName>
    <definedName name="recovery_input">Systemklassifikation!$B$13</definedName>
    <definedName name="Risikovurdering?">Standardværdier!$B$59:$B$67</definedName>
    <definedName name="tilgængelighed_input">Systemklassifikation!$B$12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1" i="3" l="1"/>
  <c r="D70" i="5"/>
  <c r="D69" i="5"/>
  <c r="D68" i="5"/>
  <c r="C15" i="3"/>
  <c r="B67" i="5"/>
  <c r="E70" i="5" s="1" a="1"/>
  <c r="E70" i="5" s="1"/>
  <c r="B66" i="5"/>
  <c r="B65" i="5"/>
  <c r="B63" i="5"/>
  <c r="B64" i="5"/>
  <c r="B62" i="5"/>
  <c r="B61" i="5"/>
  <c r="B60" i="5"/>
  <c r="B59" i="5"/>
  <c r="C70" i="5" l="1" a="1"/>
  <c r="C70" i="5" s="1"/>
  <c r="C19" i="3" s="1"/>
  <c r="D71" i="5"/>
  <c r="E69" i="5"/>
  <c r="C69" i="5" s="1" a="1"/>
  <c r="C69" i="5" s="1"/>
  <c r="C18" i="3" s="1"/>
  <c r="E68" i="5"/>
  <c r="C14" i="3"/>
  <c r="C12" i="3"/>
  <c r="C10" i="3"/>
  <c r="C13" i="3"/>
  <c r="C9" i="3"/>
  <c r="C8" i="3"/>
  <c r="C7" i="3"/>
  <c r="C68" i="5" l="1" a="1"/>
  <c r="C68" i="5" s="1"/>
  <c r="C17" i="3" s="1"/>
  <c r="E71" i="5"/>
  <c r="C71" i="5" s="1" a="1"/>
  <c r="C71" i="5" s="1"/>
  <c r="A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<sst xmlns="http://schemas.openxmlformats.org/spreadsheetml/2006/main" count="192" uniqueCount="150">
  <si>
    <t>Dokumentoplysninger</t>
  </si>
  <si>
    <t>(udfyld oplysninger i celler herunder)</t>
  </si>
  <si>
    <t>Dato</t>
  </si>
  <si>
    <t>Navn på systemaktiv (jævnfør Systemlisten):</t>
  </si>
  <si>
    <t>https://aarhusuniversitet.sharepoint.com/sites/AUITarkitekturreolen/SitePages/Velkommen-til-kataloget-over-systemer.aspx</t>
  </si>
  <si>
    <t>Navn på systemejer &amp; ejerorganisation:</t>
  </si>
  <si>
    <t>Navn på forfatter/udfører:</t>
  </si>
  <si>
    <t>Systemets forhold</t>
  </si>
  <si>
    <t>(udfyld dropdown i celler herunder)</t>
  </si>
  <si>
    <t>Risikobillede</t>
  </si>
  <si>
    <t>Personskade:</t>
  </si>
  <si>
    <t>Økonomi:</t>
  </si>
  <si>
    <t>Omdømme:</t>
  </si>
  <si>
    <t>Compliance:</t>
  </si>
  <si>
    <t>Produktivitetstab:</t>
  </si>
  <si>
    <t>Tilgængelighed:</t>
  </si>
  <si>
    <t>Datatab:</t>
  </si>
  <si>
    <t>AU Dataklassifikation</t>
  </si>
  <si>
    <t>https://medarbejdere.au.dk/informationssikkerhed/klassifikation-af-data</t>
  </si>
  <si>
    <t>Personoplysninger:</t>
  </si>
  <si>
    <t xml:space="preserve">https://medarbejdere.au.dk/informationssikkerhed/databeskyttelse/generel-information/fortroligeinformationer </t>
  </si>
  <si>
    <t>Systemtype</t>
  </si>
  <si>
    <t>Risikostyringskrav</t>
  </si>
  <si>
    <t>(udfør nedenstående)</t>
  </si>
  <si>
    <t>Risikovurdering:</t>
  </si>
  <si>
    <t>Beredskabsplanlægning:</t>
  </si>
  <si>
    <t>Databeskyttelsesretlig risikovurdering:</t>
  </si>
  <si>
    <t>Input</t>
  </si>
  <si>
    <t>Tilgængelighed</t>
  </si>
  <si>
    <t>tærskel</t>
  </si>
  <si>
    <t>Systemets risikobillede omkring manglende tilgængelighed er ikke beskrevet.</t>
  </si>
  <si>
    <t xml:space="preserve">Er der (hvad enten generelt eller i spidsbelastningsperioder) en grænse for hvor længe systemet kan være nede før AU forhindres i at gennemføre tidskritisk kerneaktivitet? </t>
  </si>
  <si>
    <t>Systemet kan undværes i over 7 dage.</t>
  </si>
  <si>
    <t>Lave krav til tilgængelighed</t>
  </si>
  <si>
    <t>Systemet kan undværes i 3-7 dage.</t>
  </si>
  <si>
    <t>Systemet kan undværes i 1-2 dage.</t>
  </si>
  <si>
    <t>Høje krav til tilgængelighed</t>
  </si>
  <si>
    <t>Risikovurdering &amp; Beredskabsplan</t>
  </si>
  <si>
    <t>Systemet kan undværes under 1 dag.</t>
  </si>
  <si>
    <t>Datatab</t>
  </si>
  <si>
    <t>Systemets risikobillede omkring datatab er ikke beskrevet.</t>
  </si>
  <si>
    <t>Indeholder eller behandler systemet data af høj værdi, som ikke kan genskabes andetsteds og risikeres tabt i et katastrofalt scenarie.</t>
  </si>
  <si>
    <t>Genskabelse af indholdsdata er ikke relevant for systemets funktion.</t>
  </si>
  <si>
    <t>Systemet er ikke forbundet med en risiko for datatab.</t>
  </si>
  <si>
    <t>Systemet er ikke ansvarlig for at opbevare kritiske data.</t>
  </si>
  <si>
    <t>Lave krav til systemets forebyggelse af datatab.</t>
  </si>
  <si>
    <t>Systemet indeholder kritisk data, som kun ændres/tilføres med mellemrum.</t>
  </si>
  <si>
    <t>Høje krav til systemets forebyggelse af datatab.</t>
  </si>
  <si>
    <t>Systemet genererer/tilføres kontinuerligt kritiske data.</t>
  </si>
  <si>
    <t>Ethvert datatab i systemet er kritisk og skal forebygges.</t>
  </si>
  <si>
    <t>Produktivitetstab</t>
  </si>
  <si>
    <t>Systemets risikobillede omkring produktivitetstab er ikke beskrevet.</t>
  </si>
  <si>
    <t>I hvilken størrelsesorden ville AU's tabte arbejdsindsats være i risikoscenarier, hvor systemet fx er ude af drift?</t>
  </si>
  <si>
    <t>Systemets funktion har umiddelbar betydning for ingen eller enkelte personers daglige arbejde.</t>
  </si>
  <si>
    <t>Systemet uden betydning for den daglige produktivitet.</t>
  </si>
  <si>
    <t>Udførslen af enkelte afdelingers eller tilsvarende gruppes daglige arbejde afhænger af systemets funktion.</t>
  </si>
  <si>
    <t>Nedetid på systemet indebærer lokalt produktivitetstab.</t>
  </si>
  <si>
    <t>Udførslen af enkelte institutters eller tilsvarende gruppes daglige arbejde afhænger af systemets funktion.</t>
  </si>
  <si>
    <t>Nedetid på systemet er forretningskritisk.</t>
  </si>
  <si>
    <t>Risikovurdering</t>
  </si>
  <si>
    <t>Udførslen af hele fakulteters eller tilsvarende gruppes daglige arbejde afhænger af systemets funktion.</t>
  </si>
  <si>
    <t>Personskade</t>
  </si>
  <si>
    <t>Systemets risikobillede omkring personskade er ikke beskrevet.</t>
  </si>
  <si>
    <t>Kan der tænkes risikoscenarier omkring systemet, hvor fx nedbrud eller funktionsfejl direkte kan forårsage skader på fysiske personer?</t>
  </si>
  <si>
    <t>Systemet kan ikke forbindes med en risiko for skader på fysiske personer.</t>
  </si>
  <si>
    <t>Systemet er ikke forbundet med en risiko for personskade.</t>
  </si>
  <si>
    <t>En enkelt eller flere personer kommer lettere til skade.</t>
  </si>
  <si>
    <t>Systemet er forbundet med en begrænset risiko for personskade.</t>
  </si>
  <si>
    <t>En enkelt eller flere personer kommer alvorligt til skade. Der kan være varige mén.</t>
  </si>
  <si>
    <t>Kritisk risiko for personskade omkring systemet.</t>
  </si>
  <si>
    <t>En enkelt eller flere personer bliver invaliderede eller dør.</t>
  </si>
  <si>
    <t>Økonomi</t>
  </si>
  <si>
    <t>Systemets økonomiske risikobillede er ikke beskrevet.</t>
  </si>
  <si>
    <t>I hvilken størrelsesorden ville den økonomiske konsekvens være i risikoscenarier, hvor systemet skulle genanskaffes eller så vidt muligt genskabes?</t>
  </si>
  <si>
    <t>Tab af systemet vil ikke være af økonomisk betydning.</t>
  </si>
  <si>
    <t>Systemet udgør et ubetydeligt økonomisk aktiv.</t>
  </si>
  <si>
    <t>Omkostninger eller tab på op til 5 mio. DKK forbundet med systemet.</t>
  </si>
  <si>
    <t>Ikke-kritisk økonomisk risiko forbundet med systemet.</t>
  </si>
  <si>
    <t>Omkostninger eller tab på op til 20 mio. DKK forbundet med systemet.</t>
  </si>
  <si>
    <t>Systemet udgør et kritisk økonomisk aktiv.</t>
  </si>
  <si>
    <t>Omkostninger eller tab på over 20 mio. DKK forbundet med systemet.</t>
  </si>
  <si>
    <t>Omdømme</t>
  </si>
  <si>
    <t>Systemets omdømmemæssige risikobillede er ikke beskrevet.</t>
  </si>
  <si>
    <t>Hvordan kan AU's omdømme risikeres påvirket i tilfælde af sikkerhedsbrud, hvor fx systemet forårsager skandaløse fejl eller dets data lækkes og udnyttes?</t>
  </si>
  <si>
    <t>Systemet er ikke forbundet med en direkte risiko for AU's generelle omdømme eller akademiske ranking.</t>
  </si>
  <si>
    <t>Systemet uden betydning for omdømme.</t>
  </si>
  <si>
    <t>National og international omtale. Ingen målbar negativ langtidsvirkning.</t>
  </si>
  <si>
    <t>Ikke-kritisk risiko for omdømme forbundet med systemet.</t>
  </si>
  <si>
    <t>National dækning. Målbar negativ effekt på AU's omdømme og afsmitning på fx rekruttering og ekstern finansiering.</t>
  </si>
  <si>
    <t>System af kritisk betydning for omdømme.</t>
  </si>
  <si>
    <t>International dækning. Omfattende negativ effekt på AU's omdømme og direkte påvirkning af fx ranking/akkrediteringer og eksterne partnerskaber.</t>
  </si>
  <si>
    <t>Compliance</t>
  </si>
  <si>
    <t>Systemets risikobillede omkring overholdelse af eksterne krav er ikke beskrevet.</t>
  </si>
  <si>
    <t>Hvilke juridiske konsekvenser risikerer AU i forbindelse med, at drifts- eller betjeningsfejl omkring systemet fx er årsag til brud på regler eller aftaler?</t>
  </si>
  <si>
    <t>Systemet er ikke direkte forbundet med juridiske forpligtelser.</t>
  </si>
  <si>
    <t>Systemet er ikke berørt af eksterne krav.</t>
  </si>
  <si>
    <t>Forpligtelser omkring systemet kan udløse advarsel, påtale e.lign.</t>
  </si>
  <si>
    <t>Lav compliancerisiko forbundet med systemet.</t>
  </si>
  <si>
    <t>Forpligtelser omkring systemet forbundet med et stort bøde-/erstatningsansvar.</t>
  </si>
  <si>
    <t>Høj compliancerisiko forbundet med systemet.</t>
  </si>
  <si>
    <t>Forpligtelser omkring systemet forbundet med strafansvar og stort bøde-/erstatningsansvar.</t>
  </si>
  <si>
    <t>Dataklassifikation</t>
  </si>
  <si>
    <t>Systemets dataklassifikation er ikke beskrevet.</t>
  </si>
  <si>
    <t>Op til hvilket niveau af AU data er systemet godkendt til at opbevare/håndtere?</t>
  </si>
  <si>
    <t>Offentlige data</t>
  </si>
  <si>
    <t>Lav dataklassifikation</t>
  </si>
  <si>
    <t>Interne data</t>
  </si>
  <si>
    <t>Fortrolige data</t>
  </si>
  <si>
    <t>Høj dataklassifikation</t>
  </si>
  <si>
    <t>Følsomme data</t>
  </si>
  <si>
    <t>Personoplysninger</t>
  </si>
  <si>
    <t>Systemets persondatabehandling er ikke beskrevet.</t>
  </si>
  <si>
    <t>Op til hvilken personfølsomhed har oplysninger, der opbevares/håndteres af systemet, samt hvor mange personers oplysninger er registreret?</t>
  </si>
  <si>
    <t>Ingen personoplysninger</t>
  </si>
  <si>
    <t>Systemet behandler ikke personoplysninger.</t>
  </si>
  <si>
    <t>Almindelige personoplysninger, færre end 1.000 personer registreret.</t>
  </si>
  <si>
    <t>Lavt konsekvensniveau forbundet med følsomhed og omfang af systemets persondatabehandling.</t>
  </si>
  <si>
    <t>Databeskyttelsesretlig risikovurdering</t>
  </si>
  <si>
    <t>Almindelige personoplysninger, flere end 1.000 personer registreret.</t>
  </si>
  <si>
    <r>
      <t xml:space="preserve">Højt konsekvensniveau forbundet med </t>
    </r>
    <r>
      <rPr>
        <b/>
        <sz val="11"/>
        <color theme="1"/>
        <rFont val="Calibri"/>
        <family val="2"/>
        <scheme val="minor"/>
      </rPr>
      <t>omfanget</t>
    </r>
    <r>
      <rPr>
        <sz val="11"/>
        <color theme="1"/>
        <rFont val="Calibri"/>
        <family val="2"/>
        <scheme val="minor"/>
      </rPr>
      <t xml:space="preserve"> af systemets persondatabehandling.</t>
    </r>
  </si>
  <si>
    <t>Databeskyttelsesretlig risikovurdering+Konsekvensvurdering</t>
  </si>
  <si>
    <t>Følsomme personoplysninger: Særlige kategorier af personoplysninger og/eller strafbare forhold</t>
  </si>
  <si>
    <r>
      <t xml:space="preserve">Højt konsekvensniveau forbundet med </t>
    </r>
    <r>
      <rPr>
        <b/>
        <sz val="11"/>
        <color theme="1"/>
        <rFont val="Calibri"/>
        <family val="2"/>
        <scheme val="minor"/>
      </rPr>
      <t>følsomheden</t>
    </r>
    <r>
      <rPr>
        <sz val="11"/>
        <color theme="1"/>
        <rFont val="Calibri"/>
        <family val="2"/>
        <scheme val="minor"/>
      </rPr>
      <t xml:space="preserve"> af systemets persondatabehandling.</t>
    </r>
  </si>
  <si>
    <t>Output</t>
  </si>
  <si>
    <t>lookup</t>
  </si>
  <si>
    <t>udfald</t>
  </si>
  <si>
    <t>error</t>
  </si>
  <si>
    <t>count</t>
  </si>
  <si>
    <t>text-irrelevant</t>
  </si>
  <si>
    <t>text-lavintens</t>
  </si>
  <si>
    <t>text-højintens</t>
  </si>
  <si>
    <t>text-error</t>
  </si>
  <si>
    <t>AU Dataklassifikation:</t>
  </si>
  <si>
    <t>risikovurdering?</t>
  </si>
  <si>
    <t>Risikovurderingen opdateres ved betydelige ændringer.</t>
  </si>
  <si>
    <t>Risikovurderingen opdateres årligt og ved ændringer jf. den angivne følsomhed og/eller kritikalitet.</t>
  </si>
  <si>
    <t>--udfyld flere af ovenstående celler</t>
  </si>
  <si>
    <t>beredskabsplanlægning?</t>
  </si>
  <si>
    <t>Behovet for beredskabsplanlægning fremstår ikke umiddelbart og bør afklares nærmere.</t>
  </si>
  <si>
    <t>Beredskabsplaner skal etableres og efterprøves jf. krav til tilgængelighed og/eller forhindring af datatab.</t>
  </si>
  <si>
    <t>--udfyld celler angående Tilgængelighed og Datatab</t>
  </si>
  <si>
    <t>konsekvensvurdering?</t>
  </si>
  <si>
    <t>Databeskyttelsesretlig risikovurdering ikke relevant for systemet.</t>
  </si>
  <si>
    <t>Databeskyttelsesretlig risikovurdering skal foretages.</t>
  </si>
  <si>
    <t>Databeskyttelsesretlig risikovurdering skal foretages samt evt. en konsekvensvurdering jf. personoplysningers følsomhed og/eller antallet af registrerede.</t>
  </si>
  <si>
    <t>--udfyld cellen ang. Personoplysninger</t>
  </si>
  <si>
    <t>systemtype?</t>
  </si>
  <si>
    <t>C</t>
  </si>
  <si>
    <t>B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</si>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</sst>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6]d:\ mmmm\ yyyy;@"/>
  </numFmts>
  <fonts count="1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8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b/>
      <sz val="12"/>
      <color rgb="FFFA7D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sz val="12"/>
      <color rgb="FF9C57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5"/>
      <color theme="3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3F3F76"/>
      <name val="Calibri"/>
      <family val="2"/>
      <scheme val="minor"/>
    </font>
    <font>
      <sz val="16"/>
      <color theme="3"/>
      <name val="Cambria"/>
      <family val="2"/>
      <scheme val="major"/>
    </font>
    <font>
      <b/>
      <sz val="15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CC99"/>
      </patternFill>
    </fill>
    <fill>
      <patternFill patternType="solid">
        <fgColor theme="4" tint="0.79998168889431442"/>
        <bgColor indexed="65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ck">
        <color theme="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ck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/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</borders>
  <cellStyleXfs count="30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3" applyNumberFormat="0" applyAlignment="0" applyProtection="0"/>
    <xf numFmtId="0" fontId="10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1" fillId="5" borderId="0" applyNumberFormat="0" applyBorder="0" applyAlignment="0" applyProtection="0"/>
    <xf numFmtId="0" fontId="12" fillId="6" borderId="4" applyNumberFormat="0" applyAlignment="0" applyProtection="0"/>
    <xf numFmtId="0" fontId="16" fillId="7" borderId="3" applyNumberFormat="0" applyAlignment="0" applyProtection="0"/>
  </cellStyleXfs>
  <cellXfs count="50">
    <xf numFmtId="0" fontId="0" fillId="0" borderId="0" xfId="0"/>
    <xf numFmtId="0" fontId="0" fillId="0" borderId="5" xfId="0" applyBorder="1" applyProtection="1">
      <protection locked="0"/>
    </xf>
    <xf numFmtId="0" fontId="0" fillId="0" borderId="7" xfId="0" applyBorder="1" applyProtection="1">
      <protection locked="0"/>
    </xf>
    <xf numFmtId="0" fontId="3" fillId="0" borderId="1" xfId="19" applyAlignment="1" applyProtection="1">
      <alignment horizontal="left" vertical="top"/>
    </xf>
    <xf numFmtId="0" fontId="13" fillId="0" borderId="1" xfId="19" applyFont="1" applyProtection="1"/>
    <xf numFmtId="0" fontId="3" fillId="0" borderId="1" xfId="19" applyProtection="1"/>
    <xf numFmtId="0" fontId="0" fillId="0" borderId="5" xfId="0" applyBorder="1"/>
    <xf numFmtId="0" fontId="1" fillId="0" borderId="0" xfId="26" applyProtection="1"/>
    <xf numFmtId="0" fontId="0" fillId="0" borderId="7" xfId="0" applyBorder="1"/>
    <xf numFmtId="0" fontId="3" fillId="0" borderId="1" xfId="19" applyAlignment="1" applyProtection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3" fillId="0" borderId="1" xfId="19" applyAlignment="1" applyProtection="1">
      <alignment wrapText="1"/>
    </xf>
    <xf numFmtId="0" fontId="0" fillId="0" borderId="0" xfId="0" applyAlignment="1">
      <alignment wrapText="1"/>
    </xf>
    <xf numFmtId="0" fontId="12" fillId="6" borderId="4" xfId="28" applyProtection="1"/>
    <xf numFmtId="0" fontId="11" fillId="5" borderId="0" xfId="27" applyProtection="1"/>
    <xf numFmtId="0" fontId="7" fillId="2" borderId="0" xfId="22" applyAlignment="1" applyProtection="1">
      <alignment wrapText="1"/>
    </xf>
    <xf numFmtId="0" fontId="8" fillId="3" borderId="0" xfId="23" applyProtection="1"/>
    <xf numFmtId="0" fontId="1" fillId="0" borderId="7" xfId="26" applyBorder="1" applyProtection="1"/>
    <xf numFmtId="49" fontId="0" fillId="0" borderId="6" xfId="0" applyNumberFormat="1" applyBorder="1" applyProtection="1">
      <protection locked="0"/>
    </xf>
    <xf numFmtId="49" fontId="0" fillId="0" borderId="7" xfId="0" applyNumberFormat="1" applyBorder="1" applyProtection="1">
      <protection locked="0"/>
    </xf>
    <xf numFmtId="0" fontId="0" fillId="0" borderId="0" xfId="0" applyAlignment="1">
      <alignment horizontal="right" indent="2"/>
    </xf>
    <xf numFmtId="0" fontId="3" fillId="0" borderId="1" xfId="19" applyAlignment="1" applyProtection="1">
      <alignment horizontal="right" indent="5"/>
    </xf>
    <xf numFmtId="0" fontId="7" fillId="2" borderId="0" xfId="22" applyProtection="1"/>
    <xf numFmtId="0" fontId="14" fillId="0" borderId="8" xfId="0" applyFont="1" applyBorder="1"/>
    <xf numFmtId="0" fontId="14" fillId="0" borderId="9" xfId="0" applyFont="1" applyBorder="1"/>
    <xf numFmtId="0" fontId="11" fillId="5" borderId="0" xfId="27"/>
    <xf numFmtId="0" fontId="11" fillId="5" borderId="0" xfId="27" applyAlignment="1" applyProtection="1">
      <alignment wrapText="1"/>
    </xf>
    <xf numFmtId="0" fontId="9" fillId="4" borderId="3" xfId="24" applyAlignment="1">
      <alignment horizontal="left" indent="1"/>
    </xf>
    <xf numFmtId="0" fontId="9" fillId="4" borderId="3" xfId="24"/>
    <xf numFmtId="0" fontId="18" fillId="0" borderId="1" xfId="19" applyFont="1" applyProtection="1"/>
    <xf numFmtId="49" fontId="16" fillId="7" borderId="3" xfId="29" applyNumberFormat="1"/>
    <xf numFmtId="49" fontId="16" fillId="7" borderId="11" xfId="29" applyNumberFormat="1" applyBorder="1"/>
    <xf numFmtId="0" fontId="9" fillId="4" borderId="12" xfId="24" applyBorder="1"/>
    <xf numFmtId="49" fontId="16" fillId="7" borderId="13" xfId="29" applyNumberFormat="1" applyBorder="1"/>
    <xf numFmtId="0" fontId="10" fillId="8" borderId="0" xfId="25" applyFill="1" applyBorder="1"/>
    <xf numFmtId="0" fontId="10" fillId="0" borderId="0" xfId="25" applyBorder="1"/>
    <xf numFmtId="49" fontId="6" fillId="0" borderId="5" xfId="21" applyNumberFormat="1" applyFill="1" applyBorder="1" applyAlignment="1" applyProtection="1">
      <alignment horizontal="left"/>
    </xf>
    <xf numFmtId="49" fontId="6" fillId="0" borderId="7" xfId="21" applyNumberFormat="1" applyFill="1" applyBorder="1" applyAlignment="1" applyProtection="1">
      <alignment horizontal="left"/>
    </xf>
    <xf numFmtId="0" fontId="9" fillId="4" borderId="10" xfId="24" applyBorder="1" applyAlignment="1">
      <alignment horizontal="left" indent="1"/>
    </xf>
    <xf numFmtId="0" fontId="9" fillId="4" borderId="14" xfId="24" applyBorder="1"/>
    <xf numFmtId="49" fontId="7" fillId="2" borderId="0" xfId="22" applyNumberFormat="1" applyBorder="1"/>
    <xf numFmtId="49" fontId="11" fillId="5" borderId="0" xfId="27" applyNumberFormat="1" applyBorder="1"/>
    <xf numFmtId="49" fontId="8" fillId="3" borderId="0" xfId="23" applyNumberFormat="1" applyBorder="1"/>
    <xf numFmtId="164" fontId="0" fillId="0" borderId="5" xfId="0" applyNumberFormat="1" applyBorder="1" applyAlignment="1" applyProtection="1">
      <alignment horizontal="left"/>
      <protection locked="0"/>
    </xf>
    <xf numFmtId="0" fontId="1" fillId="0" borderId="7" xfId="26" applyBorder="1" applyAlignment="1">
      <alignment horizontal="right" indent="5"/>
    </xf>
    <xf numFmtId="0" fontId="1" fillId="0" borderId="5" xfId="26" applyBorder="1" applyAlignment="1">
      <alignment horizontal="right" indent="5"/>
    </xf>
    <xf numFmtId="0" fontId="1" fillId="0" borderId="6" xfId="26" applyBorder="1" applyProtection="1"/>
    <xf numFmtId="0" fontId="17" fillId="0" borderId="8" xfId="20" applyFont="1" applyBorder="1" applyAlignment="1" applyProtection="1">
      <alignment horizontal="center" vertical="center"/>
    </xf>
    <xf numFmtId="0" fontId="17" fillId="0" borderId="9" xfId="20" applyFont="1" applyBorder="1" applyAlignment="1" applyProtection="1">
      <alignment horizontal="center" vertical="center"/>
    </xf>
  </cellXfs>
  <cellStyles count="30">
    <cellStyle name="Bad" xfId="23" builtinId="27"/>
    <cellStyle name="Calculation" xfId="24" builtinId="22"/>
    <cellStyle name="Check Cell" xfId="28" builtinId="23"/>
    <cellStyle name="Explanatory Text" xfId="25" builtinId="53"/>
    <cellStyle name="Followed Hyperlink" xfId="14" builtinId="9" hidden="1"/>
    <cellStyle name="Followed Hyperlink" xfId="8" builtinId="9" hidden="1"/>
    <cellStyle name="Followed Hyperlink" xfId="12" builtinId="9" hidden="1"/>
    <cellStyle name="Followed Hyperlink" xfId="18" builtinId="9" hidden="1"/>
    <cellStyle name="Followed Hyperlink" xfId="6" builtinId="9" hidden="1"/>
    <cellStyle name="Followed Hyperlink" xfId="2" builtinId="9" hidden="1"/>
    <cellStyle name="Followed Hyperlink" xfId="4" builtinId="9" hidden="1"/>
    <cellStyle name="Followed Hyperlink" xfId="16" builtinId="9" hidden="1"/>
    <cellStyle name="Followed Hyperlink" xfId="10" builtinId="9" hidden="1"/>
    <cellStyle name="Good" xfId="22" builtinId="26"/>
    <cellStyle name="Heading 1" xfId="19" builtinId="16"/>
    <cellStyle name="Heading 3" xfId="21" builtinId="18"/>
    <cellStyle name="Hyperlink" xfId="5" hidden="1" xr:uid="{00000000-000B-0000-0000-000008000000}"/>
    <cellStyle name="Hyperlink" xfId="3" builtinId="8" hidden="1"/>
    <cellStyle name="Hyperlink" xfId="1" builtinId="8" hidden="1"/>
    <cellStyle name="Hyperlink" xfId="7" builtinId="8" hidden="1"/>
    <cellStyle name="Hyperlink" xfId="9" builtinId="8" hidden="1"/>
    <cellStyle name="Hyperlink" xfId="11" builtinId="8" hidden="1"/>
    <cellStyle name="Hyperlink" xfId="15" builtinId="8" hidden="1"/>
    <cellStyle name="Hyperlink" xfId="17" builtinId="8" hidden="1"/>
    <cellStyle name="Hyperlink" xfId="13" builtinId="8" hidden="1"/>
    <cellStyle name="Hyperlink" xfId="26" builtinId="8"/>
    <cellStyle name="Input" xfId="29" builtinId="20"/>
    <cellStyle name="Neutral" xfId="27" builtinId="28"/>
    <cellStyle name="Normal" xfId="0" builtinId="0"/>
    <cellStyle name="Title" xfId="20" builtinId="15"/>
  </cellStyles>
  <dxfs count="69"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b val="0"/>
        <i/>
        <color theme="1" tint="0.499984740745262"/>
      </font>
    </dxf>
    <dxf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color theme="0"/>
      </font>
      <fill>
        <patternFill>
          <bgColor theme="4"/>
        </patternFill>
      </fill>
      <border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/>
        <horizontal/>
      </border>
    </dxf>
    <dxf>
      <font>
        <b val="0"/>
        <i/>
        <color theme="0" tint="-0.499984740745262"/>
      </font>
      <border>
        <left style="thin">
          <color rgb="FFC00000"/>
        </left>
        <right/>
        <top style="thin">
          <color rgb="FFC00000"/>
        </top>
        <bottom style="thin">
          <color rgb="FFC00000"/>
        </bottom>
        <vertical/>
        <horizontal/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border outline="0">
        <bottom style="thick">
          <color theme="4"/>
        </bottom>
      </border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fill>
        <patternFill patternType="none">
          <fgColor indexed="64"/>
          <bgColor auto="1"/>
        </patternFill>
      </fill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3FFC304-D600-E64D-9840-7DB1C3A478C4}" name="tilgængelighed" displayName="tilgængelighed" ref="A3:D7" totalsRowShown="0" headerRowDxfId="68" dataDxfId="67">
  <autoFilter ref="A3:D7" xr:uid="{B3FFC304-D600-E64D-9840-7DB1C3A478C4}"/>
  <tableColumns count="4">
    <tableColumn id="1" xr3:uid="{3B5A2060-A1EF-9D46-9C67-E126B794E8EB}" name="Tilgængelighed" dataDxfId="66" dataCellStyle="Normal"/>
    <tableColumn id="2" xr3:uid="{BF4374C8-CDED-7545-866D-A34F2B6BD055}" name="tærskel" dataDxfId="65" dataCellStyle="Normal"/>
    <tableColumn id="3" xr3:uid="{00CE13C1-85C4-104E-B19C-898B36881EC5}" name="Systemets risikobillede omkring manglende tilgængelighed er ikke beskrevet." dataDxfId="64" dataCellStyle="Normal"/>
    <tableColumn id="4" xr3:uid="{A99D629E-BD6A-2F4B-8365-75C56F80BC65}" name="Er der (hvad enten generelt eller i spidsbelastningsperioder) en grænse for hvor længe systemet kan være nede før AU forhindres i at gennemføre tidskritisk kerneaktivitet? " dataDxfId="63" dataCellStyle="Normal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7B2B776-B1C8-C649-BABB-2C296FA14B92}" name="output" displayName="output" ref="A58:I71" totalsRowShown="0" headerRowBorderDxfId="14">
  <autoFilter ref="A58:I71" xr:uid="{57B2B776-B1C8-C649-BABB-2C296FA14B92}"/>
  <tableColumns count="9">
    <tableColumn id="1" xr3:uid="{1E0637A3-4C7F-0042-9013-9F98E47C4AB5}" name="Output" dataDxfId="13"/>
    <tableColumn id="2" xr3:uid="{D4C3245D-6533-9C48-B847-4215176FF708}" name="lookup"/>
    <tableColumn id="7" xr3:uid="{97AA5C28-F53D-7244-ABAF-084A7244F461}" name="udfald"/>
    <tableColumn id="6" xr3:uid="{E77AFDD0-611F-A045-BE7D-5C5898544C62}" name="error"/>
    <tableColumn id="3" xr3:uid="{C3756E15-9E2E-7A45-88EC-00ACC0FE2C24}" name="count"/>
    <tableColumn id="11" xr3:uid="{F4628D3A-F0C0-FE4E-9F0B-BDAA9642D921}" name="text-irrelevant"/>
    <tableColumn id="4" xr3:uid="{A3D92123-B830-484E-99B3-A2877164D355}" name="text-lavintens" dataDxfId="12" dataCellStyle="Normal"/>
    <tableColumn id="8" xr3:uid="{F97A1D05-1246-4547-9885-34F459E6B4C1}" name="text-højintens" dataDxfId="11" dataCellStyle="Normal"/>
    <tableColumn id="10" xr3:uid="{CB5BEA03-958E-0649-B318-4AA4C97D4A1E}" name="text-error" dataDxfId="10" dataCellStyle="Normal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CFC7EC3-DD7D-AD4C-98B4-4CF41B1865CB}" name="dataklassifikationen" displayName="dataklassifikationen" ref="A45:D49" totalsRowShown="0" headerRowDxfId="62" dataDxfId="61" dataCellStyle="Normal">
  <autoFilter ref="A45:D49" xr:uid="{5CFC7EC3-DD7D-AD4C-98B4-4CF41B1865CB}"/>
  <tableColumns count="4">
    <tableColumn id="1" xr3:uid="{5BC2EEB2-C29E-7B4E-BC06-58C88F851EF4}" name="Dataklassifikation" dataDxfId="60" dataCellStyle="Normal"/>
    <tableColumn id="2" xr3:uid="{90B6D4A1-65E0-C847-A232-071524ED7E1F}" name="tærskel" dataDxfId="59" dataCellStyle="Normal"/>
    <tableColumn id="3" xr3:uid="{D1C2F257-6E42-074D-BD90-A45A7CF10234}" name="Systemets dataklassifikation er ikke beskrevet." dataDxfId="58" dataCellStyle="Normal"/>
    <tableColumn id="4" xr3:uid="{1E639A03-0E6F-D04C-9DF3-C049147FE98F}" name="Op til hvilket niveau af AU data er systemet godkendt til at opbevare/håndtere?" dataDxfId="57" dataCellStyle="Normal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621F811-DD09-0943-B369-EC1BF3657CC6}" name="personskade" displayName="personskade" ref="A21:D25" totalsRowShown="0" headerRowDxfId="56" dataDxfId="55">
  <autoFilter ref="A21:D25" xr:uid="{F621F811-DD09-0943-B369-EC1BF3657CC6}"/>
  <tableColumns count="4">
    <tableColumn id="1" xr3:uid="{A7E720C6-8AF4-DD40-8351-559567039AA2}" name="Personskade" dataDxfId="54" dataCellStyle="Normal"/>
    <tableColumn id="2" xr3:uid="{7FEC39C2-F91E-264A-A62F-BC725E2955B9}" name="tærskel" dataDxfId="53" dataCellStyle="Normal"/>
    <tableColumn id="3" xr3:uid="{96535DEB-2ED3-924B-97AC-9AAC4149A9DA}" name="Systemets risikobillede omkring personskade er ikke beskrevet." dataDxfId="52" dataCellStyle="Normal"/>
    <tableColumn id="4" xr3:uid="{E1AB9161-5387-0A43-A133-74EE95A35106}" name="Kan der tænkes risikoscenarier omkring systemet, hvor fx nedbrud eller funktionsfejl direkte kan forårsage skader på fysiske personer?" dataDxfId="51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CFEAD90-B2FA-2441-BDF5-68F21D2E61B7}" name="økonomi" displayName="økonomi" ref="A27:D31" totalsRowShown="0" headerRowDxfId="50" dataDxfId="49">
  <autoFilter ref="A27:D31" xr:uid="{ACFEAD90-B2FA-2441-BDF5-68F21D2E61B7}"/>
  <tableColumns count="4">
    <tableColumn id="1" xr3:uid="{42D7E34D-DF50-1E4A-BD7D-32AC4961A893}" name="Økonomi" dataDxfId="48" dataCellStyle="Normal"/>
    <tableColumn id="2" xr3:uid="{FD788B33-3076-0842-879F-71C342E6CC9B}" name="tærskel" dataDxfId="47" dataCellStyle="Normal"/>
    <tableColumn id="3" xr3:uid="{F073CA99-8882-1B4E-94FC-8F874A6965F2}" name="Systemets økonomiske risikobillede er ikke beskrevet." dataDxfId="46" dataCellStyle="Normal"/>
    <tableColumn id="4" xr3:uid="{061D52AB-28CA-8E4D-BFFA-DF7409DE0C93}" name="I hvilken størrelsesorden ville den økonomiske konsekvens være i risikoscenarier, hvor systemet skulle genanskaffes eller så vidt muligt genskabes?" dataDxfId="45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A937B1F-D58B-3747-B2E6-6414090B9942}" name="omdømme" displayName="omdømme" ref="A33:D37" totalsRowShown="0" headerRowDxfId="44" dataDxfId="43">
  <autoFilter ref="A33:D37" xr:uid="{8A937B1F-D58B-3747-B2E6-6414090B9942}"/>
  <tableColumns count="4">
    <tableColumn id="1" xr3:uid="{BE226250-ABA2-9F4F-B582-304776F2AE19}" name="Omdømme" dataDxfId="42" dataCellStyle="Normal"/>
    <tableColumn id="2" xr3:uid="{98427B8F-CCDE-9749-B011-F48858AA05FC}" name="tærskel" dataDxfId="41" dataCellStyle="Normal"/>
    <tableColumn id="3" xr3:uid="{5923E71C-9B4A-AC4A-B5E8-1826CD09C241}" name="Systemets omdømmemæssige risikobillede er ikke beskrevet." dataDxfId="40" dataCellStyle="Normal"/>
    <tableColumn id="4" xr3:uid="{6EC93977-CFE5-3D4A-A905-4BD56EAAFCE2}" name="Hvordan kan AU's omdømme risikeres påvirket i tilfælde af sikkerhedsbrud, hvor fx systemet forårsager skandaløse fejl eller dets data lækkes og udnyttes?" dataDxfId="39" dataCellStyle="Normal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2D0F2A6-373F-D345-AEC9-83CA1EF40247}" name="recovery" displayName="recovery" ref="A9:D13" totalsRowShown="0" headerRowDxfId="38" dataDxfId="37">
  <autoFilter ref="A9:D13" xr:uid="{62D0F2A6-373F-D345-AEC9-83CA1EF40247}"/>
  <tableColumns count="4">
    <tableColumn id="1" xr3:uid="{7B74ABF1-5F02-B942-B033-EF876229AE5D}" name="Datatab" dataDxfId="36" dataCellStyle="Normal"/>
    <tableColumn id="2" xr3:uid="{F82EFEA9-0061-B64C-A509-F6098457EBCD}" name="tærskel" dataDxfId="35" dataCellStyle="Normal"/>
    <tableColumn id="3" xr3:uid="{B45E6573-E069-5145-BC34-BE01E9D62FE8}" name="Systemets risikobillede omkring datatab er ikke beskrevet." dataDxfId="34" dataCellStyle="Normal"/>
    <tableColumn id="4" xr3:uid="{57EFCBC2-0276-1543-BBBA-4FA084457ED6}" name="Indeholder eller behandler systemet data af høj værdi, som ikke kan genskabes andetsteds og risikeres tabt i et katastrofalt scenarie." dataDxfId="33" dataCellStyle="Normal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07E9BA5-3088-EE44-B375-3FA41FB88BBF}" name="compliance" displayName="compliance" ref="A39:D43" totalsRowShown="0" headerRowDxfId="32" dataDxfId="31">
  <autoFilter ref="A39:D43" xr:uid="{407E9BA5-3088-EE44-B375-3FA41FB88BBF}"/>
  <tableColumns count="4">
    <tableColumn id="1" xr3:uid="{B890E87B-A56E-7547-AEE5-AFC59293661A}" name="Compliance" dataDxfId="30" dataCellStyle="Normal"/>
    <tableColumn id="2" xr3:uid="{D8AF0A7F-9F95-604A-B572-87A8F2661D53}" name="tærskel" dataDxfId="29" dataCellStyle="Normal"/>
    <tableColumn id="3" xr3:uid="{938CF28F-E823-4348-8B8A-AFC3A7183249}" name="Systemets risikobillede omkring overholdelse af eksterne krav er ikke beskrevet." dataDxfId="28" dataCellStyle="Normal"/>
    <tableColumn id="4" xr3:uid="{2236B1EA-4D3C-C64A-B486-AD71E9288AD2}" name="Hvilke juridiske konsekvenser risikerer AU i forbindelse med, at drifts- eller betjeningsfejl omkring systemet fx er årsag til brud på regler eller aftaler?" dataDxfId="27" dataCellStyle="Normal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CE929DF-BD20-AF4E-A402-6FE07174AD74}" name="produktivitetstab" displayName="produktivitetstab" ref="A15:D19" totalsRowShown="0" headerRowDxfId="26" dataDxfId="25">
  <autoFilter ref="A15:D19" xr:uid="{BCE929DF-BD20-AF4E-A402-6FE07174AD74}"/>
  <tableColumns count="4">
    <tableColumn id="1" xr3:uid="{56241F00-C5AF-3F43-A49D-D87CE618B8D1}" name="Produktivitetstab" dataDxfId="24" dataCellStyle="Normal"/>
    <tableColumn id="2" xr3:uid="{0D960AE8-D730-194E-95A0-5AFE2D5392B1}" name="tærskel" dataDxfId="23" dataCellStyle="Normal"/>
    <tableColumn id="3" xr3:uid="{A72BABD7-1A52-BE40-93B0-61928ECE685E}" name="Systemets risikobillede omkring produktivitetstab er ikke beskrevet." dataDxfId="22" dataCellStyle="Normal"/>
    <tableColumn id="4" xr3:uid="{76AE908F-AED7-0742-8142-692AADCE15A6}" name="I hvilken størrelsesorden ville AU's tabte arbejdsindsats være i risikoscenarier, hvor systemet fx er ude af drift?" dataDxfId="21" dataCellStyle="Normal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38150B2-9D3D-C548-927D-849168996A5B}" name="personoplysninger" displayName="personoplysninger" ref="A51:D55" totalsRowShown="0" headerRowDxfId="20" dataDxfId="19" dataCellStyle="Normal">
  <autoFilter ref="A51:D55" xr:uid="{038150B2-9D3D-C548-927D-849168996A5B}"/>
  <tableColumns count="4">
    <tableColumn id="1" xr3:uid="{D87372B3-7E34-7C44-AB05-727E4A82038F}" name="Personoplysninger" dataDxfId="18" dataCellStyle="Normal"/>
    <tableColumn id="2" xr3:uid="{9CF063E7-D5A4-6F4E-8314-FD5698804DAB}" name="tærskel" dataDxfId="17" dataCellStyle="Normal"/>
    <tableColumn id="3" xr3:uid="{B79A7B92-B22D-9E43-AFE7-3A8ECB3E7FBE}" name="Systemets persondatabehandling er ikke beskrevet." dataDxfId="16" dataCellStyle="Normal"/>
    <tableColumn id="4" xr3:uid="{92BC53FE-0628-564A-BAAE-1BB931F22B99}" name="Op til hvilken personfølsomhed har oplysninger, der opbevares/håndteres af systemet, samt hvor mange personers oplysninger er registreret?" dataDxfId="15" dataCellStyle="Normal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aarhusuniversitet.sharepoint.com/sites/AUITarkitekturreolen/SitePages/Velkommen-til-kataloget-over-systemer.aspx" TargetMode="External"/><Relationship Id="rId13" Type="http://schemas.openxmlformats.org/officeDocument/2006/relationships/hyperlink" Target="https://medarbejdere.au.dk/informationssikkerhed/risikovurdering/systemklassifikation" TargetMode="External"/><Relationship Id="rId3" Type="http://schemas.openxmlformats.org/officeDocument/2006/relationships/hyperlink" Target="../../../AUITarkitekturreolen/SitePages/Velkommen-til-kataloget-over-systemer.aspx" TargetMode="External"/><Relationship Id="rId7" Type="http://schemas.openxmlformats.org/officeDocument/2006/relationships/hyperlink" Target="https://medarbejdere.au.dk/informationssikkerhed/klassifikation-af-data" TargetMode="External"/><Relationship Id="rId12" Type="http://schemas.openxmlformats.org/officeDocument/2006/relationships/hyperlink" Target="https://medarbejdere.au.dk/informationssikkerhed/risikovurdering/systemklassifikation" TargetMode="External"/><Relationship Id="rId2" Type="http://schemas.openxmlformats.org/officeDocument/2006/relationships/hyperlink" Target="https://medarbejdere.au.dk/informationssikkerhed/databeskyttelse/generel-information/fortroligeinformationer" TargetMode="External"/><Relationship Id="rId1" Type="http://schemas.openxmlformats.org/officeDocument/2006/relationships/hyperlink" Target="https://medarbejdere.au.dk/informationssikkerhed/klassifikation-af-data" TargetMode="External"/><Relationship Id="rId6" Type="http://schemas.openxmlformats.org/officeDocument/2006/relationships/hyperlink" Target="https://medarbejdere.au.dk/informationssikkerhed/databeskyttelse/generel-information/fortroligeinformationer" TargetMode="External"/><Relationship Id="rId11" Type="http://schemas.openxmlformats.org/officeDocument/2006/relationships/hyperlink" Target="https://medarbejdere.au.dk/informationssikkerhed/risikovurdering" TargetMode="External"/><Relationship Id="rId5" Type="http://schemas.openxmlformats.org/officeDocument/2006/relationships/hyperlink" Target="https://medarbejdere.au.dk/informationssikkerhed/databeskyttelse/generel-information/fortroligeinformationer" TargetMode="External"/><Relationship Id="rId10" Type="http://schemas.openxmlformats.org/officeDocument/2006/relationships/hyperlink" Target="https://medarbejdere.au.dk/informationssikkerhed/forretningsberedskab" TargetMode="External"/><Relationship Id="rId4" Type="http://schemas.openxmlformats.org/officeDocument/2006/relationships/hyperlink" Target="https://medarbejdere.au.dk/informationssikkerhed/databeskyttelse/generel-information/fortroligeinformationer" TargetMode="External"/><Relationship Id="rId9" Type="http://schemas.openxmlformats.org/officeDocument/2006/relationships/hyperlink" Target="https://medarbejdere.au.dk/informationssikkerhed/databeskyttelse/saerligt-om-forskning/risikovurdering-og-konsekvensanalyse" TargetMode="External"/><Relationship Id="rId1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10" Type="http://schemas.openxmlformats.org/officeDocument/2006/relationships/table" Target="../tables/table10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92D050"/>
    <pageSetUpPr fitToPage="1"/>
  </sheetPr>
  <dimension ref="A1:D20"/>
  <sheetViews>
    <sheetView showGridLines="0" showRowColHeaders="0" tabSelected="1" zoomScale="140" zoomScaleNormal="140" workbookViewId="0">
      <selection activeCell="B2" sqref="B2"/>
    </sheetView>
  </sheetViews>
  <sheetFormatPr baseColWidth="10" defaultColWidth="46.6640625" defaultRowHeight="15" x14ac:dyDescent="0.2"/>
  <cols>
    <col min="1" max="1" width="47.33203125" style="11" customWidth="1"/>
    <col min="2" max="2" width="103.1640625" style="21" customWidth="1"/>
    <col min="3" max="3" width="141.5" bestFit="1" customWidth="1"/>
    <col min="4" max="4" width="8.83203125" hidden="1" customWidth="1"/>
    <col min="5" max="5" width="8.83203125" customWidth="1"/>
    <col min="16384" max="16384" width="46.6640625" customWidth="1"/>
  </cols>
  <sheetData>
    <row r="1" spans="1:4" ht="21" thickBot="1" x14ac:dyDescent="0.3">
      <c r="A1" s="3" t="s">
        <v>0</v>
      </c>
      <c r="B1" s="4" t="s">
        <v>1</v>
      </c>
      <c r="C1" s="5"/>
    </row>
    <row r="2" spans="1:4" ht="20" customHeight="1" thickTop="1" x14ac:dyDescent="0.2">
      <c r="A2" s="6" t="s">
        <v>2</v>
      </c>
      <c r="B2" s="44"/>
    </row>
    <row r="3" spans="1:4" ht="20" customHeight="1" x14ac:dyDescent="0.2">
      <c r="A3" s="47" t="s">
        <v>3</v>
      </c>
      <c r="B3" s="19"/>
      <c r="D3" s="7" t="s">
        <v>4</v>
      </c>
    </row>
    <row r="4" spans="1:4" ht="20" customHeight="1" x14ac:dyDescent="0.2">
      <c r="A4" s="8" t="s">
        <v>5</v>
      </c>
      <c r="B4" s="20"/>
    </row>
    <row r="5" spans="1:4" ht="20" customHeight="1" x14ac:dyDescent="0.2">
      <c r="A5" s="8" t="s">
        <v>6</v>
      </c>
      <c r="B5" s="20"/>
    </row>
    <row r="6" spans="1:4" ht="42" customHeight="1" thickBot="1" x14ac:dyDescent="0.3">
      <c r="A6" s="9" t="s">
        <v>7</v>
      </c>
      <c r="B6" s="4" t="s">
        <v>8</v>
      </c>
      <c r="C6" s="5" t="s">
        <v>9</v>
      </c>
    </row>
    <row r="7" spans="1:4" ht="20" customHeight="1" thickTop="1" x14ac:dyDescent="0.2">
      <c r="A7" s="6" t="s">
        <v>10</v>
      </c>
      <c r="B7" s="1"/>
      <c r="C7" s="24" t="str">
        <f>_xlfn.IFNA(VLOOKUP($B7,personskade[],3,FALSE),personskade[[#Headers],[Systemets risikobillede omkring personskade er ikke beskrevet.]])</f>
        <v>Systemets risikobillede omkring personskade er ikke beskrevet.</v>
      </c>
    </row>
    <row r="8" spans="1:4" ht="20" customHeight="1" x14ac:dyDescent="0.2">
      <c r="A8" s="8" t="s">
        <v>11</v>
      </c>
      <c r="B8" s="2"/>
      <c r="C8" s="25" t="str">
        <f>_xlfn.IFNA(VLOOKUP($B8,økonomi[],3,FALSE),økonomi[[#Headers],[Systemets økonomiske risikobillede er ikke beskrevet.]])</f>
        <v>Systemets økonomiske risikobillede er ikke beskrevet.</v>
      </c>
    </row>
    <row r="9" spans="1:4" ht="20" customHeight="1" x14ac:dyDescent="0.2">
      <c r="A9" s="8" t="s">
        <v>12</v>
      </c>
      <c r="B9" s="2"/>
      <c r="C9" s="25" t="str">
        <f>_xlfn.IFNA(VLOOKUP($B9,omdømme[],3,FALSE),omdømme[[#Headers],[Systemets omdømmemæssige risikobillede er ikke beskrevet.]])</f>
        <v>Systemets omdømmemæssige risikobillede er ikke beskrevet.</v>
      </c>
    </row>
    <row r="10" spans="1:4" ht="20" customHeight="1" x14ac:dyDescent="0.2">
      <c r="A10" s="8" t="s">
        <v>13</v>
      </c>
      <c r="B10" s="2"/>
      <c r="C10" s="25" t="str">
        <f>_xlfn.IFNA(VLOOKUP($B10,compliance[],3,FALSE),compliance[[#Headers],[Systemets risikobillede omkring overholdelse af eksterne krav er ikke beskrevet.]])</f>
        <v>Systemets risikobillede omkring overholdelse af eksterne krav er ikke beskrevet.</v>
      </c>
    </row>
    <row r="11" spans="1:4" ht="20" customHeight="1" x14ac:dyDescent="0.2">
      <c r="A11" s="8" t="s">
        <v>14</v>
      </c>
      <c r="B11" s="2"/>
      <c r="C11" s="25" t="str">
        <f>_xlfn.IFNA(VLOOKUP($B11,produktivitetstab[],3,FALSE),produktivitetstab[[#Headers],[Systemets risikobillede omkring produktivitetstab er ikke beskrevet.]])</f>
        <v>Systemets risikobillede omkring produktivitetstab er ikke beskrevet.</v>
      </c>
    </row>
    <row r="12" spans="1:4" ht="20" customHeight="1" x14ac:dyDescent="0.2">
      <c r="A12" s="8" t="s">
        <v>15</v>
      </c>
      <c r="B12" s="2"/>
      <c r="C12" s="25" t="str">
        <f>_xlfn.IFNA(VLOOKUP($B12,tilgængelighed[],3,FALSE),tilgængelighed[[#Headers],[Systemets risikobillede omkring manglende tilgængelighed er ikke beskrevet.]])</f>
        <v>Systemets risikobillede omkring manglende tilgængelighed er ikke beskrevet.</v>
      </c>
    </row>
    <row r="13" spans="1:4" ht="20" customHeight="1" x14ac:dyDescent="0.2">
      <c r="A13" s="8" t="s">
        <v>16</v>
      </c>
      <c r="B13" s="2"/>
      <c r="C13" s="25" t="str">
        <f>_xlfn.IFNA(VLOOKUP($B13,recovery[],3,FALSE),recovery[[#Headers],[Systemets risikobillede omkring datatab er ikke beskrevet.]])</f>
        <v>Systemets risikobillede omkring datatab er ikke beskrevet.</v>
      </c>
    </row>
    <row r="14" spans="1:4" ht="20" customHeight="1" x14ac:dyDescent="0.2">
      <c r="A14" s="18" t="s">
        <v>17</v>
      </c>
      <c r="B14" s="2"/>
      <c r="C14" s="25" t="str">
        <f>_xlfn.IFNA(VLOOKUP($B14,dataklassifikationen[],3,FALSE),dataklassifikationen[[#Headers],[Systemets dataklassifikation er ikke beskrevet.]])</f>
        <v>Systemets dataklassifikation er ikke beskrevet.</v>
      </c>
      <c r="D14" s="7" t="s">
        <v>18</v>
      </c>
    </row>
    <row r="15" spans="1:4" ht="20" customHeight="1" x14ac:dyDescent="0.2">
      <c r="A15" s="18" t="s">
        <v>19</v>
      </c>
      <c r="B15" s="2"/>
      <c r="C15" s="25" t="str">
        <f>_xlfn.IFNA(VLOOKUP($B15,personoplysninger[],3,FALSE),personoplysninger[[#Headers],[Systemets persondatabehandling er ikke beskrevet.]])</f>
        <v>Systemets persondatabehandling er ikke beskrevet.</v>
      </c>
      <c r="D15" s="7" t="s">
        <v>20</v>
      </c>
    </row>
    <row r="16" spans="1:4" ht="48" customHeight="1" thickBot="1" x14ac:dyDescent="0.3">
      <c r="A16" s="9" t="s">
        <v>21</v>
      </c>
      <c r="B16" s="22" t="s">
        <v>22</v>
      </c>
      <c r="C16" s="4" t="s">
        <v>23</v>
      </c>
      <c r="D16" s="7" t="s">
        <v>20</v>
      </c>
    </row>
    <row r="17" spans="1:3" s="10" customFormat="1" ht="20" customHeight="1" thickTop="1" x14ac:dyDescent="0.2">
      <c r="A17" s="48" t="str">
        <f>output_systemtype</f>
        <v>--udfyld flere af ovenstående celler</v>
      </c>
      <c r="B17" s="46" t="s">
        <v>24</v>
      </c>
      <c r="C17" s="37" t="str">
        <f>output_risikovurdering</f>
        <v>--udfyld flere af ovenstående celler</v>
      </c>
    </row>
    <row r="18" spans="1:3" ht="20" customHeight="1" x14ac:dyDescent="0.2">
      <c r="A18" s="49"/>
      <c r="B18" s="45" t="s">
        <v>25</v>
      </c>
      <c r="C18" s="38" t="str">
        <f>output_beredskabsplanlægning</f>
        <v>--udfyld celler angående Tilgængelighed og Datatab</v>
      </c>
    </row>
    <row r="19" spans="1:3" ht="20" customHeight="1" x14ac:dyDescent="0.2">
      <c r="A19" s="49"/>
      <c r="B19" s="45" t="s">
        <v>26</v>
      </c>
      <c r="C19" s="38" t="str">
        <f>output_konsekvensvurdering</f>
        <v>--udfyld cellen ang. Personoplysninger</v>
      </c>
    </row>
    <row r="20" spans="1:3" ht="20" customHeight="1" x14ac:dyDescent="0.2"/>
  </sheetData>
  <sheetProtection sheet="1" objects="1" scenarios="1"/>
  <dataConsolidate/>
  <mergeCells count="1">
    <mergeCell ref="A17:A19"/>
  </mergeCells>
  <phoneticPr fontId="4" type="noConversion"/>
  <conditionalFormatting sqref="A17 C17:C19">
    <cfRule type="containsText" dxfId="9" priority="1" operator="containsText" text="udfyld">
      <formula>NOT(ISERROR(SEARCH("udfyld",A17)))</formula>
    </cfRule>
  </conditionalFormatting>
  <conditionalFormatting sqref="A17">
    <cfRule type="notContainsText" dxfId="8" priority="2" operator="notContains" text="udfyld">
      <formula>ISERROR(SEARCH("udfyld",A17))</formula>
    </cfRule>
  </conditionalFormatting>
  <conditionalFormatting sqref="B2:B5 B7:B15">
    <cfRule type="containsBlanks" dxfId="7" priority="18">
      <formula>LEN(TRIM(B2))=0</formula>
    </cfRule>
  </conditionalFormatting>
  <conditionalFormatting sqref="C7:C15">
    <cfRule type="containsText" dxfId="5" priority="4" stopIfTrue="1" operator="containsText" text="ikke beskrevet">
      <formula>NOT(ISERROR(SEARCH("ikke beskrevet",C7)))</formula>
    </cfRule>
  </conditionalFormatting>
  <hyperlinks>
    <hyperlink ref="D14" r:id="rId1" xr:uid="{CB2623DE-07C8-AA43-9187-0E6F1BBB4928}"/>
    <hyperlink ref="D15" r:id="rId2" xr:uid="{CB8EEB43-B45C-C144-AF75-AC58C0D39926}"/>
    <hyperlink ref="D3" r:id="rId3" xr:uid="{A5D7B3CC-1576-5C48-BB01-BE5C07BE367F}"/>
    <hyperlink ref="D16" r:id="rId4" xr:uid="{E209704F-9EF9-2E4C-9777-F925778F82DA}"/>
    <hyperlink ref="A15" r:id="rId5" xr:uid="{9DAF4D5F-2E74-954E-A67B-09CC8F95B6DF}"/>
    <hyperlink ref="A15" r:id="rId6" display="Antal registrerede:" xr:uid="{15F79360-8C53-184F-A924-3178C0C3EF53}"/>
    <hyperlink ref="A14" r:id="rId7" xr:uid="{30111501-B451-694C-AF3E-4EAC1DEF2FA0}"/>
    <hyperlink ref="A3" r:id="rId8" xr:uid="{6C6AA11A-AA6A-B24A-B242-0A0FB6300F19}"/>
    <hyperlink ref="B19" r:id="rId9" location="c2626031" xr:uid="{0CD121E2-7B47-6248-83D7-FB35D4C77B6D}"/>
    <hyperlink ref="B18" r:id="rId10" xr:uid="{D96C5C3B-D194-6447-AA12-01366E81D979}"/>
    <hyperlink ref="B17" r:id="rId11" xr:uid="{4A74E372-8128-EC4E-A58B-D29B79B6A96F}"/>
    <hyperlink ref="A16" r:id="rId12" xr:uid="{5E9BBEEF-1DDA-6040-A30A-47F87F11C30F}"/>
    <hyperlink ref="A17:A19" r:id="rId13" display="https://medarbejdere.au.dk/informationssikkerhed/risikovurdering/systemklassifikation" xr:uid="{9CE2B7E0-F959-9444-91CE-3BDF8C7C7AA3}"/>
  </hyperlinks>
  <pageMargins left="0.25" right="0.25" top="0.75" bottom="0.75" header="0.3" footer="0.3"/>
  <pageSetup paperSize="9" scale="63" fitToHeight="2" orientation="landscape" r:id="rId1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" id="{00000000-000E-0000-0000-000005000000}">
            <xm:f>IF(Standardværdier!$B59,TRUE,FALSE)</xm:f>
            <x14:dxf>
              <fill>
                <patternFill>
                  <bgColor rgb="FFFFC7CE"/>
                </patternFill>
              </fill>
            </x14:dxf>
          </x14:cfRule>
          <xm:sqref>B7:C15</xm:sqref>
        </x14:conditionalFormatting>
        <x14:conditionalFormatting xmlns:xm="http://schemas.microsoft.com/office/excel/2006/main">
          <x14:cfRule type="expression" priority="33" stopIfTrue="1" id="{B9E421F4-03E2-444E-8AA8-23CFC0CDDD5E}">
            <xm:f>IF(Standardværdier!$E$68&gt;0,TRUE,FALSE)</xm:f>
            <x14:dxf>
              <font>
                <color rgb="FF9C0006"/>
              </font>
            </x14:dxf>
          </x14:cfRule>
          <xm:sqref>C17</xm:sqref>
        </x14:conditionalFormatting>
        <x14:conditionalFormatting xmlns:xm="http://schemas.microsoft.com/office/excel/2006/main">
          <x14:cfRule type="expression" priority="34" stopIfTrue="1" id="{3165FF67-AA50-164D-A470-1A3AC06330E3}">
            <xm:f>IF(Standardværdier!$E$69&gt;0,TRUE,FALSE)</xm:f>
            <x14:dxf>
              <font>
                <color rgb="FF9C0006"/>
              </font>
            </x14:dxf>
          </x14:cfRule>
          <xm:sqref>C18</xm:sqref>
        </x14:conditionalFormatting>
        <x14:conditionalFormatting xmlns:xm="http://schemas.microsoft.com/office/excel/2006/main">
          <x14:cfRule type="expression" priority="21" stopIfTrue="1" id="{3DE3F614-BB01-6241-B67D-F80C3DEA46E3}">
            <xm:f>IF(Standardværdier!$E$70&gt;0,TRUE,FALSE)</xm:f>
            <x14:dxf>
              <font>
                <color rgb="FF9C0006"/>
              </font>
            </x14:dxf>
          </x14:cfRule>
          <xm:sqref>C19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 promptTitle="Vælg fra listen" prompt="Indeholder eller behandler systemet data af høj værdi, som ikke kan genskabes andetsteds og risikeres tabt i et katastrofalt scenarie." xr:uid="{EF83F511-713C-C54F-973C-76446FF04B7D}">
          <x14:formula1>
            <xm:f>Standardværdier!$A$10:$A$13</xm:f>
          </x14:formula1>
          <xm:sqref>B13</xm:sqref>
        </x14:dataValidation>
        <x14:dataValidation type="list" allowBlank="1" showInputMessage="1" showErrorMessage="1" promptTitle="Vælg fra listen" prompt="Op til hvilket niveau af AU data er systemet godkendt til at opbevare/håndtere?" xr:uid="{00000000-0002-0000-0100-000007000000}">
          <x14:formula1>
            <xm:f>Standardværdier!$A$46:$A$49</xm:f>
          </x14:formula1>
          <xm:sqref>B14</xm:sqref>
        </x14:dataValidation>
        <x14:dataValidation type="list" allowBlank="1" showInputMessage="1" showErrorMessage="1" promptTitle="Vælg fra listen" prompt="Op til hvilken personfølsomhed har oplysninger, der opbevares/håndteres af systemet, samt hvor mange personers oplysninger er registreret?" xr:uid="{12EAA276-C16E-B543-9791-D2BB9E919002}">
          <x14:formula1>
            <xm:f>Standardværdier!$A$52:$A$55</xm:f>
          </x14:formula1>
          <xm:sqref>B15</xm:sqref>
        </x14:dataValidation>
        <x14:dataValidation type="list" allowBlank="1" showInputMessage="1" showErrorMessage="1" promptTitle="Vælg fra listen" prompt="Hvordan kan AU's omdømme risikeres påvirket i tilfælde af sikkerhedsbrud, hvor fx systemet forårsager skandaløse fejl eller dets data lækkes og udnyttes?" xr:uid="{00000000-0002-0000-0100-000003000000}">
          <x14:formula1>
            <xm:f>Standardværdier!$A$34:$A$37</xm:f>
          </x14:formula1>
          <xm:sqref>B9</xm:sqref>
        </x14:dataValidation>
        <x14:dataValidation type="list" allowBlank="1" showInputMessage="1" showErrorMessage="1" promptTitle="Vælg fra listen" prompt="I hvilken størrelsesorden ville den økonomiske konsekvens være i fx risikoscenarier, hvor systemet skulle genanskaffes eller så vidt muligt genskabes." xr:uid="{00000000-0002-0000-0100-000004000000}">
          <x14:formula1>
            <xm:f>Standardværdier!$A$28:$A$31</xm:f>
          </x14:formula1>
          <xm:sqref>B8</xm:sqref>
        </x14:dataValidation>
        <x14:dataValidation type="list" allowBlank="1" showInputMessage="1" showErrorMessage="1" promptTitle="Vælg fra listen" prompt="Hvilke juridiske konsekvenser risikerer AU i forbindelse med, at drifts- eller betjeningsfejl omkring systemet fx er årsag til brud på regler eller aftaler?" xr:uid="{00000000-0002-0000-0100-000001000000}">
          <x14:formula1>
            <xm:f>Standardværdier!$A$40:$A$43</xm:f>
          </x14:formula1>
          <xm:sqref>B10</xm:sqref>
        </x14:dataValidation>
        <x14:dataValidation type="list" allowBlank="1" showInputMessage="1" showErrorMessage="1" promptTitle="Vælg fra listen" prompt="Er der (hvad enten generelt eller i spidsbelastningsperioder) en grænse for hvor længe systemet kan være nede før AU forhindres i at gennemføre tidskritisk kerneaktivitet? " xr:uid="{00000000-0002-0000-0100-000006000000}">
          <x14:formula1>
            <xm:f>Standardværdier!$A$4:$A$7</xm:f>
          </x14:formula1>
          <xm:sqref>B12</xm:sqref>
        </x14:dataValidation>
        <x14:dataValidation type="list" allowBlank="1" showInputMessage="1" showErrorMessage="1" promptTitle="Vælg fra listen" prompt="Hvilke juridiske konsekvenser risikerer AU i forbindelse med, at drifts- eller betjeningsfejl omkring systemet fx er årsag til brud på regler eller aftaler?" xr:uid="{6A74B0CC-BEFE-2743-B1F8-87B0C3BE456E}">
          <x14:formula1>
            <xm:f>Standardværdier!$A$4:$A$7</xm:f>
          </x14:formula1>
          <xm:sqref>B12</xm:sqref>
        </x14:dataValidation>
        <x14:dataValidation type="list" allowBlank="1" showInputMessage="1" showErrorMessage="1" promptTitle="Vælg fra listen" prompt="I hvilken størrelsesorden ville AU's tabte arbejdsindsats være i risikoscenarier, hvor systemet fx er ude af drift?" xr:uid="{55E79508-5D6F-8940-A961-6B727DC2FBFF}">
          <x14:formula1>
            <xm:f>Standardværdier!$A$16:$A$19</xm:f>
          </x14:formula1>
          <xm:sqref>B11</xm:sqref>
        </x14:dataValidation>
        <x14:dataValidation type="list" allowBlank="1" showInputMessage="1" showErrorMessage="1" promptTitle="Vælg fra listen" prompt="Kan der tænkes risikoscenarier omkring systemet, hvor fx nedbrud eller funktionsfejl direkte kan forårsage skader på fysiske personer?" xr:uid="{00000000-0002-0000-0100-000005000000}">
          <x14:formula1>
            <xm:f>Standardværdier!$A$22:$A$25</xm:f>
          </x14:formula1>
          <xm:sqref>B7</xm:sqref>
        </x14:dataValidation>
        <x14:dataValidation type="list" allowBlank="1" showInputMessage="1" showErrorMessage="1" promptTitle="Vælg fra listen" xr:uid="{B1FDDC2D-640C-B545-BB9D-C2673483D084}">
          <x14:formula1>
            <xm:f>Standardværdier!$A$16:$A$19</xm:f>
          </x14:formula1>
          <xm:sqref>B11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69D64-9DBF-E14E-939B-1EDB0140C1C6}">
  <sheetPr codeName="Sheet2"/>
  <dimension ref="A1:I72"/>
  <sheetViews>
    <sheetView zoomScale="120" zoomScaleNormal="120" workbookViewId="0">
      <selection activeCell="A32" sqref="A32"/>
    </sheetView>
  </sheetViews>
  <sheetFormatPr baseColWidth="10" defaultColWidth="21.5" defaultRowHeight="16" customHeight="1" x14ac:dyDescent="0.2"/>
  <cols>
    <col min="1" max="1" width="114.83203125" style="13" bestFit="1" customWidth="1"/>
    <col min="2" max="2" width="40.1640625" customWidth="1"/>
    <col min="3" max="3" width="88.33203125" style="13" customWidth="1"/>
    <col min="4" max="4" width="47.33203125" style="13" customWidth="1"/>
    <col min="5" max="5" width="29.33203125" customWidth="1"/>
    <col min="6" max="6" width="80.6640625" customWidth="1"/>
    <col min="7" max="8" width="129.33203125" bestFit="1" customWidth="1"/>
    <col min="9" max="9" width="44" bestFit="1" customWidth="1"/>
  </cols>
  <sheetData>
    <row r="1" spans="1:4" ht="43" customHeight="1" thickBot="1" x14ac:dyDescent="0.3">
      <c r="A1" s="12" t="s">
        <v>27</v>
      </c>
      <c r="B1" s="5"/>
      <c r="C1" s="12"/>
    </row>
    <row r="2" spans="1:4" ht="16" customHeight="1" thickTop="1" thickBot="1" x14ac:dyDescent="0.25"/>
    <row r="3" spans="1:4" ht="16" customHeight="1" thickTop="1" thickBot="1" x14ac:dyDescent="0.25">
      <c r="A3" t="s">
        <v>28</v>
      </c>
      <c r="B3" t="s">
        <v>29</v>
      </c>
      <c r="C3" s="14" t="s">
        <v>30</v>
      </c>
      <c r="D3" s="26" t="s">
        <v>31</v>
      </c>
    </row>
    <row r="4" spans="1:4" ht="16" customHeight="1" thickTop="1" x14ac:dyDescent="0.2">
      <c r="A4" s="13" t="s">
        <v>32</v>
      </c>
      <c r="B4" t="b">
        <v>0</v>
      </c>
      <c r="C4" t="s">
        <v>33</v>
      </c>
      <c r="D4"/>
    </row>
    <row r="5" spans="1:4" ht="16" customHeight="1" x14ac:dyDescent="0.2">
      <c r="A5" s="13" t="s">
        <v>34</v>
      </c>
      <c r="B5" t="b">
        <v>0</v>
      </c>
      <c r="C5" t="s">
        <v>33</v>
      </c>
      <c r="D5"/>
    </row>
    <row r="6" spans="1:4" ht="16" customHeight="1" x14ac:dyDescent="0.2">
      <c r="A6" s="13" t="s">
        <v>35</v>
      </c>
      <c r="B6" t="b">
        <v>1</v>
      </c>
      <c r="C6" t="s">
        <v>36</v>
      </c>
      <c r="D6" t="s">
        <v>37</v>
      </c>
    </row>
    <row r="7" spans="1:4" ht="16" customHeight="1" x14ac:dyDescent="0.2">
      <c r="A7" s="13" t="s">
        <v>38</v>
      </c>
      <c r="B7" t="b">
        <v>1</v>
      </c>
      <c r="C7" t="s">
        <v>36</v>
      </c>
      <c r="D7" t="s">
        <v>37</v>
      </c>
    </row>
    <row r="8" spans="1:4" ht="16" customHeight="1" thickBot="1" x14ac:dyDescent="0.25">
      <c r="A8"/>
      <c r="C8"/>
      <c r="D8"/>
    </row>
    <row r="9" spans="1:4" ht="16" customHeight="1" thickTop="1" thickBot="1" x14ac:dyDescent="0.25">
      <c r="A9" t="s">
        <v>39</v>
      </c>
      <c r="B9" t="s">
        <v>29</v>
      </c>
      <c r="C9" s="14" t="s">
        <v>40</v>
      </c>
      <c r="D9" s="15" t="s">
        <v>41</v>
      </c>
    </row>
    <row r="10" spans="1:4" ht="16" customHeight="1" thickTop="1" x14ac:dyDescent="0.2">
      <c r="A10" t="s">
        <v>42</v>
      </c>
      <c r="B10" t="b">
        <v>0</v>
      </c>
      <c r="C10" t="s">
        <v>43</v>
      </c>
      <c r="D10"/>
    </row>
    <row r="11" spans="1:4" ht="16" customHeight="1" x14ac:dyDescent="0.2">
      <c r="A11" t="s">
        <v>44</v>
      </c>
      <c r="B11" t="b">
        <v>0</v>
      </c>
      <c r="C11" t="s">
        <v>45</v>
      </c>
      <c r="D11"/>
    </row>
    <row r="12" spans="1:4" ht="16" customHeight="1" x14ac:dyDescent="0.2">
      <c r="A12" t="s">
        <v>46</v>
      </c>
      <c r="B12" t="b">
        <v>1</v>
      </c>
      <c r="C12" t="s">
        <v>47</v>
      </c>
      <c r="D12" t="s">
        <v>37</v>
      </c>
    </row>
    <row r="13" spans="1:4" ht="16" customHeight="1" x14ac:dyDescent="0.2">
      <c r="A13" t="s">
        <v>48</v>
      </c>
      <c r="B13" t="b">
        <v>1</v>
      </c>
      <c r="C13" t="s">
        <v>49</v>
      </c>
      <c r="D13" t="s">
        <v>37</v>
      </c>
    </row>
    <row r="14" spans="1:4" ht="16" customHeight="1" thickBot="1" x14ac:dyDescent="0.25">
      <c r="A14"/>
      <c r="C14"/>
      <c r="D14"/>
    </row>
    <row r="15" spans="1:4" ht="16" customHeight="1" thickTop="1" thickBot="1" x14ac:dyDescent="0.25">
      <c r="A15" t="s">
        <v>50</v>
      </c>
      <c r="B15" t="s">
        <v>29</v>
      </c>
      <c r="C15" s="14" t="s">
        <v>51</v>
      </c>
      <c r="D15" s="15" t="s">
        <v>52</v>
      </c>
    </row>
    <row r="16" spans="1:4" ht="16" customHeight="1" thickTop="1" x14ac:dyDescent="0.2">
      <c r="A16" s="13" t="s">
        <v>53</v>
      </c>
      <c r="B16" t="b">
        <v>0</v>
      </c>
      <c r="C16" t="s">
        <v>54</v>
      </c>
      <c r="D16"/>
    </row>
    <row r="17" spans="1:4" ht="16" customHeight="1" x14ac:dyDescent="0.2">
      <c r="A17" s="13" t="s">
        <v>55</v>
      </c>
      <c r="B17" t="b">
        <v>0</v>
      </c>
      <c r="C17" t="s">
        <v>56</v>
      </c>
      <c r="D17"/>
    </row>
    <row r="18" spans="1:4" ht="16" customHeight="1" x14ac:dyDescent="0.2">
      <c r="A18" s="13" t="s">
        <v>57</v>
      </c>
      <c r="B18" t="b">
        <v>1</v>
      </c>
      <c r="C18" t="s">
        <v>58</v>
      </c>
      <c r="D18" t="s">
        <v>59</v>
      </c>
    </row>
    <row r="19" spans="1:4" ht="16" customHeight="1" x14ac:dyDescent="0.2">
      <c r="A19" s="13" t="s">
        <v>60</v>
      </c>
      <c r="B19" t="b">
        <v>1</v>
      </c>
      <c r="C19" t="s">
        <v>58</v>
      </c>
      <c r="D19" t="s">
        <v>59</v>
      </c>
    </row>
    <row r="20" spans="1:4" ht="16" customHeight="1" x14ac:dyDescent="0.2">
      <c r="A20"/>
      <c r="C20"/>
      <c r="D20"/>
    </row>
    <row r="21" spans="1:4" ht="16" customHeight="1" x14ac:dyDescent="0.2">
      <c r="A21" t="s">
        <v>61</v>
      </c>
      <c r="B21" t="s">
        <v>29</v>
      </c>
      <c r="C21" t="s">
        <v>62</v>
      </c>
      <c r="D21" s="15" t="s">
        <v>63</v>
      </c>
    </row>
    <row r="22" spans="1:4" ht="16" customHeight="1" x14ac:dyDescent="0.2">
      <c r="A22" t="s">
        <v>64</v>
      </c>
      <c r="B22" t="b">
        <v>0</v>
      </c>
      <c r="C22" t="s">
        <v>65</v>
      </c>
      <c r="D22"/>
    </row>
    <row r="23" spans="1:4" ht="16" customHeight="1" x14ac:dyDescent="0.2">
      <c r="A23" t="s">
        <v>66</v>
      </c>
      <c r="B23" t="b">
        <v>0</v>
      </c>
      <c r="C23" t="s">
        <v>67</v>
      </c>
      <c r="D23"/>
    </row>
    <row r="24" spans="1:4" ht="16" customHeight="1" x14ac:dyDescent="0.2">
      <c r="A24" t="s">
        <v>68</v>
      </c>
      <c r="B24" t="b">
        <v>1</v>
      </c>
      <c r="C24" t="s">
        <v>69</v>
      </c>
      <c r="D24" t="s">
        <v>59</v>
      </c>
    </row>
    <row r="25" spans="1:4" ht="16" customHeight="1" x14ac:dyDescent="0.2">
      <c r="A25" t="s">
        <v>70</v>
      </c>
      <c r="B25" t="b">
        <v>1</v>
      </c>
      <c r="C25" t="s">
        <v>69</v>
      </c>
      <c r="D25" t="s">
        <v>59</v>
      </c>
    </row>
    <row r="26" spans="1:4" ht="16" customHeight="1" thickBot="1" x14ac:dyDescent="0.25">
      <c r="A26"/>
      <c r="C26"/>
      <c r="D26"/>
    </row>
    <row r="27" spans="1:4" ht="16" customHeight="1" thickTop="1" thickBot="1" x14ac:dyDescent="0.25">
      <c r="A27" t="s">
        <v>71</v>
      </c>
      <c r="B27" t="s">
        <v>29</v>
      </c>
      <c r="C27" s="14" t="s">
        <v>72</v>
      </c>
      <c r="D27" s="15" t="s">
        <v>73</v>
      </c>
    </row>
    <row r="28" spans="1:4" ht="16" customHeight="1" thickTop="1" x14ac:dyDescent="0.2">
      <c r="A28" t="s">
        <v>74</v>
      </c>
      <c r="B28" t="b">
        <v>0</v>
      </c>
      <c r="C28" t="s">
        <v>75</v>
      </c>
      <c r="D28"/>
    </row>
    <row r="29" spans="1:4" ht="16" customHeight="1" x14ac:dyDescent="0.2">
      <c r="A29" t="s">
        <v>76</v>
      </c>
      <c r="B29" t="b">
        <v>0</v>
      </c>
      <c r="C29" t="s">
        <v>77</v>
      </c>
      <c r="D29"/>
    </row>
    <row r="30" spans="1:4" ht="16" customHeight="1" x14ac:dyDescent="0.2">
      <c r="A30" t="s">
        <v>78</v>
      </c>
      <c r="B30" t="b">
        <v>1</v>
      </c>
      <c r="C30" t="s">
        <v>79</v>
      </c>
      <c r="D30" t="s">
        <v>59</v>
      </c>
    </row>
    <row r="31" spans="1:4" ht="16" customHeight="1" x14ac:dyDescent="0.2">
      <c r="A31" t="s">
        <v>80</v>
      </c>
      <c r="B31" t="b">
        <v>1</v>
      </c>
      <c r="C31" t="s">
        <v>79</v>
      </c>
      <c r="D31" t="s">
        <v>59</v>
      </c>
    </row>
    <row r="32" spans="1:4" ht="16" customHeight="1" thickBot="1" x14ac:dyDescent="0.25">
      <c r="A32"/>
      <c r="C32"/>
      <c r="D32"/>
    </row>
    <row r="33" spans="1:4" ht="16" customHeight="1" thickTop="1" thickBot="1" x14ac:dyDescent="0.25">
      <c r="A33" t="s">
        <v>81</v>
      </c>
      <c r="B33" t="s">
        <v>29</v>
      </c>
      <c r="C33" s="14" t="s">
        <v>82</v>
      </c>
      <c r="D33" s="15" t="s">
        <v>83</v>
      </c>
    </row>
    <row r="34" spans="1:4" ht="16" customHeight="1" thickTop="1" x14ac:dyDescent="0.2">
      <c r="A34" t="s">
        <v>84</v>
      </c>
      <c r="B34" t="b">
        <v>0</v>
      </c>
      <c r="C34" t="s">
        <v>85</v>
      </c>
      <c r="D34"/>
    </row>
    <row r="35" spans="1:4" ht="16" customHeight="1" x14ac:dyDescent="0.2">
      <c r="A35" t="s">
        <v>86</v>
      </c>
      <c r="B35" t="b">
        <v>0</v>
      </c>
      <c r="C35" t="s">
        <v>87</v>
      </c>
      <c r="D35"/>
    </row>
    <row r="36" spans="1:4" ht="16" customHeight="1" x14ac:dyDescent="0.2">
      <c r="A36" t="s">
        <v>88</v>
      </c>
      <c r="B36" t="b">
        <v>1</v>
      </c>
      <c r="C36" t="s">
        <v>89</v>
      </c>
      <c r="D36" t="s">
        <v>59</v>
      </c>
    </row>
    <row r="37" spans="1:4" ht="16" customHeight="1" x14ac:dyDescent="0.2">
      <c r="A37" t="s">
        <v>90</v>
      </c>
      <c r="B37" t="b">
        <v>1</v>
      </c>
      <c r="C37" t="s">
        <v>89</v>
      </c>
      <c r="D37" t="s">
        <v>59</v>
      </c>
    </row>
    <row r="38" spans="1:4" ht="16" customHeight="1" thickBot="1" x14ac:dyDescent="0.25">
      <c r="A38"/>
      <c r="C38"/>
      <c r="D38"/>
    </row>
    <row r="39" spans="1:4" ht="16" customHeight="1" thickTop="1" thickBot="1" x14ac:dyDescent="0.25">
      <c r="A39" t="s">
        <v>91</v>
      </c>
      <c r="B39" t="s">
        <v>29</v>
      </c>
      <c r="C39" s="14" t="s">
        <v>92</v>
      </c>
      <c r="D39" s="15" t="s">
        <v>93</v>
      </c>
    </row>
    <row r="40" spans="1:4" ht="16" customHeight="1" thickTop="1" x14ac:dyDescent="0.2">
      <c r="A40" t="s">
        <v>94</v>
      </c>
      <c r="B40" t="b">
        <v>0</v>
      </c>
      <c r="C40" t="s">
        <v>95</v>
      </c>
      <c r="D40"/>
    </row>
    <row r="41" spans="1:4" ht="16" customHeight="1" x14ac:dyDescent="0.2">
      <c r="A41" t="s">
        <v>96</v>
      </c>
      <c r="B41" t="b">
        <v>0</v>
      </c>
      <c r="C41" t="s">
        <v>97</v>
      </c>
      <c r="D41"/>
    </row>
    <row r="42" spans="1:4" ht="16" customHeight="1" x14ac:dyDescent="0.2">
      <c r="A42" t="s">
        <v>98</v>
      </c>
      <c r="B42" t="b">
        <v>1</v>
      </c>
      <c r="C42" t="s">
        <v>99</v>
      </c>
      <c r="D42" t="s">
        <v>59</v>
      </c>
    </row>
    <row r="43" spans="1:4" ht="16" customHeight="1" x14ac:dyDescent="0.2">
      <c r="A43" t="s">
        <v>100</v>
      </c>
      <c r="B43" t="b">
        <v>1</v>
      </c>
      <c r="C43" t="s">
        <v>99</v>
      </c>
      <c r="D43" t="s">
        <v>59</v>
      </c>
    </row>
    <row r="44" spans="1:4" ht="16" customHeight="1" thickBot="1" x14ac:dyDescent="0.25">
      <c r="A44"/>
      <c r="C44"/>
      <c r="D44"/>
    </row>
    <row r="45" spans="1:4" ht="16" customHeight="1" thickTop="1" thickBot="1" x14ac:dyDescent="0.25">
      <c r="A45" t="s">
        <v>101</v>
      </c>
      <c r="B45" t="s">
        <v>29</v>
      </c>
      <c r="C45" s="14" t="s">
        <v>102</v>
      </c>
      <c r="D45" s="15" t="s">
        <v>103</v>
      </c>
    </row>
    <row r="46" spans="1:4" ht="16" customHeight="1" thickTop="1" x14ac:dyDescent="0.2">
      <c r="A46" s="13" t="s">
        <v>104</v>
      </c>
      <c r="B46" t="b">
        <v>0</v>
      </c>
      <c r="C46" s="13" t="s">
        <v>105</v>
      </c>
    </row>
    <row r="47" spans="1:4" ht="16" customHeight="1" x14ac:dyDescent="0.2">
      <c r="A47" s="13" t="s">
        <v>106</v>
      </c>
      <c r="B47" t="b">
        <v>0</v>
      </c>
      <c r="C47" s="13" t="s">
        <v>105</v>
      </c>
    </row>
    <row r="48" spans="1:4" ht="16" customHeight="1" x14ac:dyDescent="0.2">
      <c r="A48" s="13" t="s">
        <v>107</v>
      </c>
      <c r="B48" t="b">
        <v>1</v>
      </c>
      <c r="C48" s="13" t="s">
        <v>108</v>
      </c>
      <c r="D48" s="13" t="s">
        <v>59</v>
      </c>
    </row>
    <row r="49" spans="1:9" ht="16" customHeight="1" x14ac:dyDescent="0.2">
      <c r="A49" s="13" t="s">
        <v>109</v>
      </c>
      <c r="B49" t="b">
        <v>1</v>
      </c>
      <c r="C49" s="13" t="s">
        <v>108</v>
      </c>
      <c r="D49" s="13" t="s">
        <v>59</v>
      </c>
    </row>
    <row r="50" spans="1:9" ht="16" customHeight="1" thickBot="1" x14ac:dyDescent="0.25">
      <c r="A50"/>
      <c r="C50"/>
      <c r="D50"/>
    </row>
    <row r="51" spans="1:9" ht="16" customHeight="1" thickTop="1" thickBot="1" x14ac:dyDescent="0.25">
      <c r="A51" t="s">
        <v>110</v>
      </c>
      <c r="B51" t="s">
        <v>29</v>
      </c>
      <c r="C51" s="14" t="s">
        <v>111</v>
      </c>
      <c r="D51" s="15" t="s">
        <v>112</v>
      </c>
    </row>
    <row r="52" spans="1:9" ht="16" customHeight="1" thickTop="1" x14ac:dyDescent="0.2">
      <c r="A52" s="13" t="s">
        <v>113</v>
      </c>
      <c r="B52" t="e">
        <v>#N/A</v>
      </c>
      <c r="C52" s="13" t="s">
        <v>114</v>
      </c>
    </row>
    <row r="53" spans="1:9" ht="16" customHeight="1" x14ac:dyDescent="0.2">
      <c r="A53" s="13" t="s">
        <v>115</v>
      </c>
      <c r="B53" t="b">
        <v>0</v>
      </c>
      <c r="C53" s="13" t="s">
        <v>116</v>
      </c>
      <c r="D53" s="13" t="s">
        <v>117</v>
      </c>
    </row>
    <row r="54" spans="1:9" ht="16" customHeight="1" x14ac:dyDescent="0.2">
      <c r="A54" s="13" t="s">
        <v>118</v>
      </c>
      <c r="B54" t="b">
        <v>1</v>
      </c>
      <c r="C54" s="13" t="s">
        <v>119</v>
      </c>
      <c r="D54" s="13" t="s">
        <v>120</v>
      </c>
    </row>
    <row r="55" spans="1:9" ht="16" customHeight="1" x14ac:dyDescent="0.2">
      <c r="A55" s="13" t="s">
        <v>121</v>
      </c>
      <c r="B55" t="b">
        <v>1</v>
      </c>
      <c r="C55" s="13" t="s">
        <v>122</v>
      </c>
      <c r="D55" s="13" t="s">
        <v>120</v>
      </c>
    </row>
    <row r="56" spans="1:9" ht="16" customHeight="1" x14ac:dyDescent="0.2">
      <c r="A56"/>
      <c r="C56"/>
      <c r="D56"/>
    </row>
    <row r="58" spans="1:9" ht="39" customHeight="1" thickBot="1" x14ac:dyDescent="0.3">
      <c r="A58" s="12" t="s">
        <v>123</v>
      </c>
      <c r="B58" t="s">
        <v>124</v>
      </c>
      <c r="C58" s="30" t="s">
        <v>125</v>
      </c>
      <c r="D58" t="s">
        <v>126</v>
      </c>
      <c r="E58" t="s">
        <v>127</v>
      </c>
      <c r="F58" t="s">
        <v>128</v>
      </c>
      <c r="G58" t="s">
        <v>129</v>
      </c>
      <c r="H58" t="s">
        <v>130</v>
      </c>
      <c r="I58" t="s">
        <v>131</v>
      </c>
    </row>
    <row r="59" spans="1:9" ht="16" customHeight="1" thickTop="1" x14ac:dyDescent="0.2">
      <c r="A59" s="6" t="s">
        <v>10</v>
      </c>
      <c r="B59" t="e">
        <f>VLOOKUP(personskade_input,personskade[],2,FALSE)</f>
        <v>#N/A</v>
      </c>
      <c r="C59" s="35"/>
      <c r="D59" s="35"/>
      <c r="E59" s="35"/>
      <c r="F59" s="35"/>
      <c r="G59" s="35"/>
      <c r="H59" s="35"/>
      <c r="I59" s="35"/>
    </row>
    <row r="60" spans="1:9" ht="16" customHeight="1" x14ac:dyDescent="0.2">
      <c r="A60" s="8" t="s">
        <v>11</v>
      </c>
      <c r="B60" t="e">
        <f>VLOOKUP(økonomi_input,økonomi[],2,FALSE)</f>
        <v>#N/A</v>
      </c>
      <c r="C60" s="35"/>
      <c r="D60" s="35"/>
      <c r="E60" s="35"/>
      <c r="F60" s="35"/>
      <c r="G60" s="35"/>
      <c r="H60" s="35"/>
      <c r="I60" s="35"/>
    </row>
    <row r="61" spans="1:9" ht="16" customHeight="1" x14ac:dyDescent="0.2">
      <c r="A61" s="8" t="s">
        <v>12</v>
      </c>
      <c r="B61" t="e">
        <f>VLOOKUP(omdømme_input,omdømme[],2,FALSE)</f>
        <v>#N/A</v>
      </c>
      <c r="C61" s="35"/>
      <c r="D61" s="35"/>
      <c r="E61" s="35"/>
      <c r="F61" s="35"/>
      <c r="G61" s="35"/>
      <c r="H61" s="35"/>
      <c r="I61" s="35"/>
    </row>
    <row r="62" spans="1:9" ht="16" customHeight="1" x14ac:dyDescent="0.2">
      <c r="A62" s="8" t="s">
        <v>13</v>
      </c>
      <c r="B62" t="e">
        <f>VLOOKUP(compliance_input,compliance[],2,FALSE)</f>
        <v>#N/A</v>
      </c>
      <c r="C62" s="35"/>
      <c r="D62" s="35"/>
      <c r="E62" s="35"/>
      <c r="F62" s="35"/>
      <c r="G62" s="35"/>
      <c r="H62" s="35"/>
      <c r="I62" s="35"/>
    </row>
    <row r="63" spans="1:9" ht="16" customHeight="1" x14ac:dyDescent="0.2">
      <c r="A63" s="8" t="s">
        <v>14</v>
      </c>
      <c r="B63" t="e">
        <f>VLOOKUP(produktivitetstab_input,produktivitetstab[],2,FALSE)</f>
        <v>#N/A</v>
      </c>
      <c r="C63" s="35"/>
      <c r="D63" s="35"/>
      <c r="E63" s="35"/>
      <c r="F63" s="35"/>
      <c r="G63" s="35"/>
      <c r="H63" s="35"/>
      <c r="I63" s="35"/>
    </row>
    <row r="64" spans="1:9" ht="16" customHeight="1" x14ac:dyDescent="0.2">
      <c r="A64" s="8" t="s">
        <v>15</v>
      </c>
      <c r="B64" t="e">
        <f>VLOOKUP(tilgængelighed_input,tilgængelighed[],2,FALSE)</f>
        <v>#N/A</v>
      </c>
      <c r="C64" s="35"/>
      <c r="D64" s="35"/>
      <c r="E64" s="35"/>
      <c r="F64" s="35"/>
      <c r="G64" s="35"/>
      <c r="H64" s="35"/>
      <c r="I64" s="35"/>
    </row>
    <row r="65" spans="1:9" ht="16" customHeight="1" x14ac:dyDescent="0.2">
      <c r="A65" s="8" t="s">
        <v>16</v>
      </c>
      <c r="B65" t="e">
        <f>VLOOKUP(recovery_input,recovery[],2,FALSE)</f>
        <v>#N/A</v>
      </c>
      <c r="C65" s="35"/>
      <c r="D65" s="35"/>
      <c r="E65" s="35"/>
      <c r="F65" s="35"/>
      <c r="G65" s="35"/>
      <c r="H65" s="35"/>
      <c r="I65" s="35"/>
    </row>
    <row r="66" spans="1:9" ht="16" customHeight="1" x14ac:dyDescent="0.2">
      <c r="A66" s="8" t="s">
        <v>132</v>
      </c>
      <c r="B66" t="e">
        <f>VLOOKUP(dataklassifikation_input,dataklassifikationen[],2,FALSE)</f>
        <v>#N/A</v>
      </c>
      <c r="C66" s="35"/>
      <c r="D66" s="35"/>
      <c r="E66" s="35"/>
      <c r="F66" s="35"/>
      <c r="G66" s="35"/>
      <c r="H66" s="35"/>
      <c r="I66" s="35"/>
    </row>
    <row r="67" spans="1:9" ht="16" customHeight="1" x14ac:dyDescent="0.2">
      <c r="A67" s="8" t="s">
        <v>19</v>
      </c>
      <c r="B67" t="e">
        <f>VLOOKUP(personoplysning_input,personoplysninger[],2,FALSE)</f>
        <v>#N/A</v>
      </c>
      <c r="C67" s="35"/>
      <c r="D67" s="35"/>
      <c r="E67" s="35"/>
      <c r="F67" s="35"/>
      <c r="G67" s="35"/>
      <c r="H67" s="35"/>
      <c r="I67" s="35"/>
    </row>
    <row r="68" spans="1:9" ht="16" customHeight="1" x14ac:dyDescent="0.2">
      <c r="A68" s="28" t="s">
        <v>133</v>
      </c>
      <c r="B68" s="35"/>
      <c r="C68" s="29" t="str" cm="1">
        <f t="array" ref="C68">_xlfn.IFS(output[[#This Row],[error]],output[[#This Row],[text-error]],output[[#This Row],[count]]&gt;0,output[[#This Row],[text-højintens]],output[[#This Row],[count]]=0,output[[#This Row],[text-lavintens]])</f>
        <v>--udfyld flere af ovenstående celler</v>
      </c>
      <c r="D68" s="33" t="b">
        <f>IF(COUNTBLANK(input_Risikovurdering)&gt;4,TRUE,FALSE)</f>
        <v>1</v>
      </c>
      <c r="E68" s="33">
        <f>COUNTIF(Risikovurdering?,TRUE)</f>
        <v>0</v>
      </c>
      <c r="F68" s="36"/>
      <c r="G68" s="16" t="s">
        <v>134</v>
      </c>
      <c r="H68" s="17" t="s">
        <v>135</v>
      </c>
      <c r="I68" s="34" t="s">
        <v>136</v>
      </c>
    </row>
    <row r="69" spans="1:9" ht="16" customHeight="1" x14ac:dyDescent="0.2">
      <c r="A69" s="28" t="s">
        <v>137</v>
      </c>
      <c r="B69" s="35"/>
      <c r="C69" s="29" t="str" cm="1">
        <f t="array" ref="C69">_xlfn.IFS(output[[#This Row],[error]],output[[#This Row],[text-error]],output[[#This Row],[count]]&gt;0,output[[#This Row],[text-højintens]],output[[#This Row],[count]]=0,output[[#This Row],[text-lavintens]])</f>
        <v>--udfyld celler angående Tilgængelighed og Datatab</v>
      </c>
      <c r="D69" s="29" t="b">
        <f>IF(COUNTBLANK(input_Beredskabsplanlægning)&gt;0,TRUE,FALSE)</f>
        <v>1</v>
      </c>
      <c r="E69" s="29">
        <f>COUNTIF(Beredskabsplanlægning?,TRUE)</f>
        <v>0</v>
      </c>
      <c r="F69" s="36"/>
      <c r="G69" s="16" t="s">
        <v>138</v>
      </c>
      <c r="H69" s="17" t="s">
        <v>139</v>
      </c>
      <c r="I69" s="32" t="s">
        <v>140</v>
      </c>
    </row>
    <row r="70" spans="1:9" ht="16" customHeight="1" x14ac:dyDescent="0.2">
      <c r="A70" s="28" t="s">
        <v>141</v>
      </c>
      <c r="B70" s="35"/>
      <c r="C70" s="29" t="str" cm="1">
        <f t="array" ref="C70">_xlfn.IFS(output[[#This Row],[error]],output[[#This Row],[text-error]],output[[#This Row],[count]]&gt;1,output[[#This Row],[text-højintens]],output[[#This Row],[count]]&gt;0,output[[#This Row],[text-lavintens]],output[[#This Row],[count]]=0,output[[#This Row],[text-irrelevant]])</f>
        <v>--udfyld cellen ang. Personoplysninger</v>
      </c>
      <c r="D70" s="29" t="b">
        <f>IF(COUNTBLANK(input_databeskyttelsesretlig_risikovurdering)&gt;0,TRUE,FALSE)</f>
        <v>1</v>
      </c>
      <c r="E70" s="29" cm="1">
        <f t="array" ref="E70">_xlfn.IFS(ISNA(databeskyttelsesretlig_risikovurdering?),0,NOT(databeskyttelsesretlig_risikovurdering?),1,databeskyttelsesretlig_risikovurdering?,2)</f>
        <v>0</v>
      </c>
      <c r="F70" s="23" t="s">
        <v>142</v>
      </c>
      <c r="G70" s="27" t="s">
        <v>143</v>
      </c>
      <c r="H70" s="17" t="s">
        <v>144</v>
      </c>
      <c r="I70" s="31" t="s">
        <v>145</v>
      </c>
    </row>
    <row r="71" spans="1:9" ht="16" customHeight="1" x14ac:dyDescent="0.2">
      <c r="A71" s="39" t="s">
        <v>146</v>
      </c>
      <c r="B71" s="35"/>
      <c r="C71" s="29" t="str" cm="1">
        <f t="array" ref="C71">_xlfn.IFS(output[[#This Row],[error]],output[[#This Row],[text-error]],output[[#This Row],[count]]&lt;1,output[[#This Row],[text-irrelevant]],output[[#This Row],[count]]=1,output[[#This Row],[text-lavintens]],output[[#This Row],[count]]&gt;1,output[[#This Row],[text-højintens]])</f>
        <v>--udfyld flere af ovenstående celler</v>
      </c>
      <c r="D71" s="29" t="b">
        <f>OR(D68,D69,D70)</f>
        <v>1</v>
      </c>
      <c r="E71" s="40">
        <f>COUNTIF(E68:E69,"&gt;0")</f>
        <v>0</v>
      </c>
      <c r="F71" s="41" t="s">
        <v>147</v>
      </c>
      <c r="G71" s="42" t="s">
        <v>148</v>
      </c>
      <c r="H71" s="43" t="s">
        <v>149</v>
      </c>
      <c r="I71" s="31" t="s">
        <v>136</v>
      </c>
    </row>
    <row r="72" spans="1:9" ht="16" customHeight="1" x14ac:dyDescent="0.2">
      <c r="A72"/>
      <c r="C72"/>
      <c r="D72"/>
    </row>
  </sheetData>
  <sheetProtection sheet="1" objects="1" scenarios="1"/>
  <phoneticPr fontId="4" type="noConversion"/>
  <conditionalFormatting sqref="B4:B7 B10:B13 B16:B19 B22:B25 B28:B31 B34:B37 B40:B43 B46:B49 B54:B55 B59:D71">
    <cfRule type="cellIs" dxfId="1" priority="3" operator="equal">
      <formula>TRUE</formula>
    </cfRule>
  </conditionalFormatting>
  <conditionalFormatting sqref="B59:D71">
    <cfRule type="expression" dxfId="0" priority="31">
      <formula>IF($G59,TRUE,FALSE)</formula>
    </cfRule>
  </conditionalFormatting>
  <pageMargins left="0.7" right="0.7" top="0.75" bottom="0.75" header="0.3" footer="0.3"/>
  <pageSetup paperSize="9" orientation="portrait" horizontalDpi="0" verticalDpi="0"/>
  <tableParts count="1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dec2e2-d07c-4f4f-b609-0079ee00d69d">
      <Terms xmlns="http://schemas.microsoft.com/office/infopath/2007/PartnerControls"/>
    </lcf76f155ced4ddcb4097134ff3c332f>
    <TaxCatchAll xmlns="72d486a8-5263-41ef-8f22-ec5f3d5fb1c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8E16A69148F7C46AC84968BEC61EA79" ma:contentTypeVersion="13" ma:contentTypeDescription="Opret et nyt dokument." ma:contentTypeScope="" ma:versionID="99725a5c39ac11b1a0ccd094ae6290bd">
  <xsd:schema xmlns:xsd="http://www.w3.org/2001/XMLSchema" xmlns:xs="http://www.w3.org/2001/XMLSchema" xmlns:p="http://schemas.microsoft.com/office/2006/metadata/properties" xmlns:ns2="87dec2e2-d07c-4f4f-b609-0079ee00d69d" xmlns:ns3="72d486a8-5263-41ef-8f22-ec5f3d5fb1c8" targetNamespace="http://schemas.microsoft.com/office/2006/metadata/properties" ma:root="true" ma:fieldsID="a7c9d69877cf7c2bebf8fa91dff488ee" ns2:_="" ns3:_="">
    <xsd:import namespace="87dec2e2-d07c-4f4f-b609-0079ee00d69d"/>
    <xsd:import namespace="72d486a8-5263-41ef-8f22-ec5f3d5fb1c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dec2e2-d07c-4f4f-b609-0079ee00d6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Billedmærker" ma:readOnly="false" ma:fieldId="{5cf76f15-5ced-4ddc-b409-7134ff3c332f}" ma:taxonomyMulti="true" ma:sspId="5cd08861-88c0-49b2-8510-903f698cfa7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d486a8-5263-41ef-8f22-ec5f3d5fb1c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f29e4de4-1f20-44f3-bfcd-c4a0ffbb01e7}" ma:internalName="TaxCatchAll" ma:showField="CatchAllData" ma:web="72d486a8-5263-41ef-8f22-ec5f3d5fb1c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171FA02-F3A1-433C-A669-C0874BF77042}">
  <ds:schemaRefs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87dec2e2-d07c-4f4f-b609-0079ee00d69d"/>
    <ds:schemaRef ds:uri="http://schemas.openxmlformats.org/package/2006/metadata/core-properties"/>
    <ds:schemaRef ds:uri="http://purl.org/dc/elements/1.1/"/>
    <ds:schemaRef ds:uri="72d486a8-5263-41ef-8f22-ec5f3d5fb1c8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617B8C9-27E0-4A2F-865E-D811987EC3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dec2e2-d07c-4f4f-b609-0079ee00d69d"/>
    <ds:schemaRef ds:uri="72d486a8-5263-41ef-8f22-ec5f3d5fb1c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F45AAFB-8606-451E-AF26-6873E1E5A7B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22</vt:i4>
      </vt:variant>
    </vt:vector>
  </HeadingPairs>
  <TitlesOfParts>
    <vt:vector size="24" baseType="lpstr">
      <vt:lpstr>Systemklassifikation</vt:lpstr>
      <vt:lpstr>Standardværdier</vt:lpstr>
      <vt:lpstr>Beredskabsplanlægning?</vt:lpstr>
      <vt:lpstr>compliance_input</vt:lpstr>
      <vt:lpstr>databeskyttelsesretlig_risikovurdering?</vt:lpstr>
      <vt:lpstr>dataklassifikation_input</vt:lpstr>
      <vt:lpstr>input</vt:lpstr>
      <vt:lpstr>input_Beredskabsplanlægning</vt:lpstr>
      <vt:lpstr>input_databeskyttelsesretlig_risikovurdering</vt:lpstr>
      <vt:lpstr>input_Risikovurdering</vt:lpstr>
      <vt:lpstr>økonomi_input</vt:lpstr>
      <vt:lpstr>omdømme_input</vt:lpstr>
      <vt:lpstr>output_beredskabsplanlægning</vt:lpstr>
      <vt:lpstr>output_errors</vt:lpstr>
      <vt:lpstr>output_konsekvensvurdering</vt:lpstr>
      <vt:lpstr>output_risikovurdering</vt:lpstr>
      <vt:lpstr>output_systemtype</vt:lpstr>
      <vt:lpstr>personoplysning_input</vt:lpstr>
      <vt:lpstr>personskade_input</vt:lpstr>
      <vt:lpstr>Systemklassifikation!Print_Area</vt:lpstr>
      <vt:lpstr>produktivitetstab_input</vt:lpstr>
      <vt:lpstr>recovery_input</vt:lpstr>
      <vt:lpstr>Risikovurdering?</vt:lpstr>
      <vt:lpstr>tilgængelighed_input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Ole Boulund Knudsen</dc:creator>
  <cp:keywords/>
  <dc:description/>
  <cp:lastModifiedBy>Christian Holm Bach Holm</cp:lastModifiedBy>
  <cp:revision/>
  <dcterms:created xsi:type="dcterms:W3CDTF">2011-10-04T12:18:35Z</dcterms:created>
  <dcterms:modified xsi:type="dcterms:W3CDTF">2025-07-01T13:33:04Z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0x01010078E16A69148F7C46AC84968BEC61EA79</vt:lpwstr>
  </property>
  <property fmtid="{D5CDD505-2E9C-101B-9397-08002B2CF9AE}" pid="3" name="MediaServiceImageTags">
    <vt:lpwstr/>
  </property>
</Properties>
</file>